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Лист1!$A$2:$D$109</definedName>
  </definedNames>
  <calcPr calcId="124519"/>
</workbook>
</file>

<file path=xl/calcChain.xml><?xml version="1.0" encoding="utf-8"?>
<calcChain xmlns="http://schemas.openxmlformats.org/spreadsheetml/2006/main">
  <c r="H149" i="1"/>
  <c r="G149"/>
  <c r="F149"/>
  <c r="H147"/>
  <c r="G147"/>
  <c r="F147"/>
  <c r="H145"/>
  <c r="G145"/>
  <c r="F145"/>
  <c r="H143"/>
  <c r="G143"/>
  <c r="F143"/>
  <c r="H138"/>
  <c r="G138"/>
  <c r="F138"/>
  <c r="H135"/>
  <c r="G135"/>
  <c r="F135"/>
  <c r="H129"/>
  <c r="G129"/>
  <c r="F129"/>
  <c r="H126"/>
  <c r="G126"/>
  <c r="F126"/>
  <c r="H121"/>
  <c r="G121"/>
  <c r="F121"/>
  <c r="H119"/>
  <c r="G119"/>
  <c r="F119"/>
  <c r="H111"/>
  <c r="H152" s="1"/>
  <c r="G111"/>
  <c r="G152" s="1"/>
  <c r="F111"/>
  <c r="F152" s="1"/>
  <c r="E149"/>
  <c r="D149"/>
  <c r="C149"/>
  <c r="E147"/>
  <c r="D147"/>
  <c r="C147"/>
  <c r="E145"/>
  <c r="D145"/>
  <c r="C145"/>
  <c r="E143"/>
  <c r="D143"/>
  <c r="C143"/>
  <c r="E138"/>
  <c r="D138"/>
  <c r="C138"/>
  <c r="E135"/>
  <c r="D135"/>
  <c r="C135"/>
  <c r="E129"/>
  <c r="D129"/>
  <c r="C129"/>
  <c r="E126"/>
  <c r="D126"/>
  <c r="C126"/>
  <c r="E121"/>
  <c r="D121"/>
  <c r="C121"/>
  <c r="E119"/>
  <c r="D119"/>
  <c r="C119"/>
  <c r="E111"/>
  <c r="E152" s="1"/>
  <c r="D111"/>
  <c r="C111"/>
  <c r="C152" s="1"/>
  <c r="D152" l="1"/>
  <c r="H49"/>
  <c r="G49"/>
  <c r="F49"/>
  <c r="C90" l="1"/>
  <c r="H71"/>
  <c r="G71"/>
  <c r="F71"/>
  <c r="C71"/>
  <c r="H79"/>
  <c r="G79"/>
  <c r="F79"/>
  <c r="C79"/>
  <c r="H24"/>
  <c r="G24"/>
  <c r="F24"/>
  <c r="C24"/>
  <c r="H90"/>
  <c r="G90"/>
  <c r="F90"/>
  <c r="H60"/>
  <c r="F60"/>
  <c r="C49"/>
  <c r="H44"/>
  <c r="G44"/>
  <c r="F44"/>
  <c r="C44"/>
  <c r="H35"/>
  <c r="G35"/>
  <c r="F35"/>
  <c r="C35"/>
  <c r="H32"/>
  <c r="G32"/>
  <c r="F32"/>
  <c r="C32"/>
  <c r="H23"/>
  <c r="G23"/>
  <c r="G22" s="1"/>
  <c r="F23"/>
  <c r="F22" s="1"/>
  <c r="C23"/>
  <c r="H19"/>
  <c r="G19"/>
  <c r="F19"/>
  <c r="C19"/>
  <c r="H15"/>
  <c r="G15"/>
  <c r="F15"/>
  <c r="C15"/>
  <c r="H13"/>
  <c r="G13"/>
  <c r="F13"/>
  <c r="C13"/>
  <c r="H11"/>
  <c r="G11"/>
  <c r="F11"/>
  <c r="C11"/>
  <c r="G10"/>
  <c r="C10"/>
  <c r="C60" l="1"/>
  <c r="H10"/>
  <c r="H43"/>
  <c r="H42" s="1"/>
  <c r="G60"/>
  <c r="G43" s="1"/>
  <c r="G42" s="1"/>
  <c r="F43"/>
  <c r="F42" s="1"/>
  <c r="H22"/>
  <c r="H9" s="1"/>
  <c r="H107" s="1"/>
  <c r="G9"/>
  <c r="F10"/>
  <c r="F9" s="1"/>
  <c r="C43"/>
  <c r="C42" s="1"/>
  <c r="C22"/>
  <c r="C9" s="1"/>
  <c r="G107" l="1"/>
  <c r="F107"/>
  <c r="C107"/>
  <c r="D49"/>
  <c r="D19"/>
  <c r="D32"/>
  <c r="D90"/>
  <c r="D24"/>
  <c r="D35"/>
  <c r="D13"/>
  <c r="D15"/>
  <c r="D44"/>
  <c r="D71"/>
  <c r="D79"/>
  <c r="D60" s="1"/>
  <c r="D11"/>
  <c r="D23" l="1"/>
  <c r="D22" s="1"/>
  <c r="D43"/>
  <c r="D42" s="1"/>
  <c r="D10"/>
  <c r="D9" l="1"/>
  <c r="D107" s="1"/>
</calcChain>
</file>

<file path=xl/sharedStrings.xml><?xml version="1.0" encoding="utf-8"?>
<sst xmlns="http://schemas.openxmlformats.org/spreadsheetml/2006/main" count="273" uniqueCount="264">
  <si>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</si>
  <si>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</si>
  <si>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</si>
  <si>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</si>
  <si>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</si>
  <si>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</si>
  <si>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</si>
  <si>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</si>
  <si>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</si>
  <si>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</si>
  <si>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</si>
  <si>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</si>
  <si>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</si>
  <si>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</si>
  <si>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</si>
  <si>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</si>
  <si>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</si>
  <si>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</si>
  <si>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</si>
  <si>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</si>
  <si>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</si>
  <si>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</si>
  <si>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</si>
  <si>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</si>
  <si>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</si>
  <si>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</si>
  <si>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</si>
  <si>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</si>
  <si>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</si>
  <si>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</si>
  <si>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</si>
  <si>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</si>
  <si>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</si>
  <si>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</si>
  <si>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</si>
  <si>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</si>
  <si>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</si>
  <si>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</si>
  <si>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</si>
  <si>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</si>
  <si>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</si>
  <si>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</si>
  <si>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</si>
  <si>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</si>
  <si>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</si>
  <si>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</si>
  <si>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</si>
  <si>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</si>
  <si>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</si>
  <si>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</si>
  <si>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</si>
  <si>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</si>
  <si>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</si>
  <si>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</si>
  <si>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</si>
  <si>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</si>
  <si>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</si>
  <si>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</si>
  <si>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</si>
  <si>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</si>
  <si>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</si>
  <si>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</si>
  <si>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</si>
  <si>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</si>
  <si>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</si>
  <si>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</si>
  <si>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</si>
  <si>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</si>
  <si>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</si>
  <si>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</si>
  <si>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</si>
  <si>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</si>
  <si>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</si>
  <si>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</si>
  <si>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</si>
  <si>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</si>
  <si>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</si>
  <si>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</si>
  <si>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</si>
  <si>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</si>
  <si>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</si>
  <si>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</si>
  <si>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</si>
  <si>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</si>
  <si>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</si>
  <si>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</si>
  <si>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</si>
  <si>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</si>
  <si>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</si>
  <si>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</si>
  <si>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</si>
  <si>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</si>
  <si>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</si>
  <si>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</si>
  <si>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</si>
  <si>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</si>
  <si>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</si>
  <si>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</si>
  <si>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</si>
  <si>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</si>
  <si>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</si>
  <si>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</si>
  <si>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</si>
  <si>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</si>
  <si>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</si>
  <si>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</si>
  <si>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</si>
  <si>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</si>
  <si>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</si>
  <si>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</si>
  <si>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</si>
  <si>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</si>
  <si>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</si>
  <si>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</si>
  <si>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</si>
  <si>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</si>
  <si>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</si>
  <si>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</si>
  <si>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</si>
  <si>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</si>
  <si>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</si>
  <si>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</si>
  <si>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</si>
  <si>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</si>
  <si>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</si>
  <si>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</si>
  <si>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</si>
  <si>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</si>
  <si>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</si>
  <si>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</si>
  <si>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</si>
  <si>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</si>
  <si>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</si>
  <si>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</si>
  <si>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</si>
  <si>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</si>
  <si>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</si>
  <si>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</si>
  <si>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</si>
  <si>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</si>
  <si>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</si>
  <si>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</si>
  <si>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</si>
  <si>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</si>
  <si>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</si>
  <si>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</si>
  <si>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</si>
  <si>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</si>
  <si>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</si>
  <si>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</si>
  <si>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</si>
  <si>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</si>
  <si>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</si>
  <si>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</si>
  <si>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</si>
  <si>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Плата по соглашениям об установлении сервитута в отношении земельных участков, государственная собственность на которве не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</si>
  <si>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</si>
  <si>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1 08 0300 01 0000 110</t>
  </si>
  <si>
    <t>Государственная пошлина по делам, рассмариваемых в судах общей юрисдикции, мировыми судьями</t>
  </si>
  <si>
    <t xml:space="preserve">Прочие безвозмездные поступления </t>
  </si>
  <si>
    <t>2 07 00000 00 0000 180</t>
  </si>
  <si>
    <t>2 02 29999 05 0074 151</t>
  </si>
  <si>
    <t>Субсидии бюджетам муниципальных районов области на реалтзацию дополнительных мер, направленных на своевременное исполнение первоочередных расходов местных бюджетов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</si>
  <si>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</si>
  <si>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</si>
  <si>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</si>
  <si>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</si>
  <si>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</si>
  <si>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</si>
  <si>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</si>
  <si>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1 11 00000 00 0000 000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</si>
  <si>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</si>
  <si>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тыс.руб.</t>
  </si>
  <si>
    <t>2016 год (отчет)</t>
  </si>
  <si>
    <t>2017 год (оценка)</t>
  </si>
  <si>
    <t>прогноз</t>
  </si>
  <si>
    <t>2018 год</t>
  </si>
  <si>
    <t>2019 год</t>
  </si>
  <si>
    <t>2020 год</t>
  </si>
  <si>
    <t xml:space="preserve">2 02 31021 05 0000 151 </t>
  </si>
  <si>
    <t>Субвенции бюджетам муниципальных районов области на проведение Всеросийской с/х переписи в 2016 году</t>
  </si>
  <si>
    <t>2 02 49999 05 0006 151</t>
  </si>
  <si>
    <t>Межбюджетные трансферты, передаваемые бюджетам муниципальных районов области за счет резервного фонда Правительства области</t>
  </si>
  <si>
    <t>2 02 4002505 0000 151</t>
  </si>
  <si>
    <t xml:space="preserve">Межбюджетные трансферты, передаваемые бюджетам муниципальных районов области на комплектование книжных фондов библиотек средств </t>
  </si>
  <si>
    <t>1 14 06013 05 0000 430</t>
  </si>
  <si>
    <t>Дотации на выравнивание бюджетной обеспеченности субъектов Российской Федерации и муниципальных образований</t>
  </si>
  <si>
    <t>0100</t>
  </si>
  <si>
    <t>0102</t>
  </si>
  <si>
    <t>0104</t>
  </si>
  <si>
    <t>0105</t>
  </si>
  <si>
    <t>0106</t>
  </si>
  <si>
    <t>0107</t>
  </si>
  <si>
    <t>0111</t>
  </si>
  <si>
    <t>0113</t>
  </si>
  <si>
    <t>0300</t>
  </si>
  <si>
    <t>0309</t>
  </si>
  <si>
    <t>0400</t>
  </si>
  <si>
    <t>0405</t>
  </si>
  <si>
    <t>0406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</si>
  <si>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</si>
  <si>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</si>
  <si>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</si>
  <si>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</si>
  <si>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</si>
  <si>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</si>
  <si>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</si>
  <si>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</si>
  <si>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</si>
  <si>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</si>
  <si>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</si>
  <si>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</si>
  <si>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</si>
  <si>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</si>
  <si>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</si>
  <si>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</si>
  <si>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</si>
  <si>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</si>
  <si>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</si>
  <si>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</si>
  <si>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</si>
  <si>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1200</t>
  </si>
  <si>
    <t>1202</t>
  </si>
  <si>
    <t>1300</t>
  </si>
  <si>
    <t>1301</t>
  </si>
  <si>
    <t>1400</t>
  </si>
  <si>
    <t>1401</t>
  </si>
  <si>
    <t>1403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</si>
  <si>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</si>
  <si>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</si>
  <si>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</si>
  <si>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</si>
  <si>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</si>
  <si>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</si>
  <si>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</si>
  <si>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</si>
  <si>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</si>
  <si>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</si>
  <si>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</si>
  <si>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</si>
  <si>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</si>
  <si>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</si>
  <si>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</si>
  <si>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</si>
  <si>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</si>
  <si>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</si>
  <si>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</si>
  <si>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</si>
  <si>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</si>
  <si>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</si>
  <si>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</si>
  <si>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</si>
  <si>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</si>
  <si>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</si>
  <si>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</si>
  <si>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</si>
  <si>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</si>
  <si>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</si>
  <si>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</si>
  <si>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</si>
  <si>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Прочие межбюджетные трансферты общего характера</t>
  </si>
  <si>
    <t>ВСЕГО РАСХОДОВ</t>
  </si>
  <si>
    <t>Результат исполнения бюджета (дефицит -, профицит +)</t>
  </si>
  <si>
    <t xml:space="preserve"> Оценка ожидаемого исполнения  районного бюджета за 2017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</si>
</sst>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);\(#,##0.0\)"/>
    <numFmt numFmtId="166" formatCode="#,##0.0"/>
  </numFmts>
  <fonts count="24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ourier"/>
      <family val="3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6" fillId="0" borderId="0"/>
    <xf numFmtId="0" fontId="16" fillId="0" borderId="0"/>
    <xf numFmtId="0" fontId="19" fillId="0" borderId="0"/>
    <xf numFmtId="4" fontId="22" fillId="0" borderId="8">
      <alignment horizontal="right"/>
    </xf>
  </cellStyleXfs>
  <cellXfs count="152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164" fontId="3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 wrapText="1" shrinkToFit="1"/>
    </xf>
    <xf numFmtId="0" fontId="5" fillId="0" borderId="1" xfId="0" applyFont="1" applyFill="1" applyBorder="1" applyAlignment="1"/>
    <xf numFmtId="1" fontId="9" fillId="0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166" fontId="9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left" vertical="top" wrapText="1" shrinkToFit="1"/>
    </xf>
    <xf numFmtId="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66" fontId="11" fillId="5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vertical="top" wrapText="1" shrinkToFit="1"/>
    </xf>
    <xf numFmtId="166" fontId="9" fillId="5" borderId="1" xfId="0" applyNumberFormat="1" applyFont="1" applyFill="1" applyBorder="1" applyAlignment="1" applyProtection="1">
      <alignment horizontal="center" shrinkToFit="1"/>
      <protection locked="0"/>
    </xf>
    <xf numFmtId="0" fontId="9" fillId="0" borderId="1" xfId="1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wrapText="1" shrinkToFit="1"/>
    </xf>
    <xf numFmtId="166" fontId="5" fillId="5" borderId="1" xfId="0" applyNumberFormat="1" applyFont="1" applyFill="1" applyBorder="1" applyAlignment="1">
      <alignment horizontal="center" wrapText="1" shrinkToFit="1"/>
    </xf>
    <xf numFmtId="166" fontId="5" fillId="0" borderId="1" xfId="0" applyNumberFormat="1" applyFont="1" applyFill="1" applyBorder="1" applyAlignment="1">
      <alignment horizontal="center" wrapText="1" shrinkToFit="1"/>
    </xf>
    <xf numFmtId="166" fontId="14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 shrinkToFi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1" fontId="0" fillId="0" borderId="1" xfId="0" applyNumberFormat="1" applyBorder="1" applyAlignment="1"/>
    <xf numFmtId="0" fontId="0" fillId="0" borderId="1" xfId="0" applyBorder="1"/>
    <xf numFmtId="0" fontId="0" fillId="4" borderId="1" xfId="0" applyFill="1" applyBorder="1"/>
    <xf numFmtId="0" fontId="0" fillId="0" borderId="0" xfId="0" applyFill="1"/>
    <xf numFmtId="0" fontId="1" fillId="0" borderId="0" xfId="0" applyFont="1" applyFill="1"/>
    <xf numFmtId="166" fontId="9" fillId="5" borderId="1" xfId="1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" fontId="9" fillId="0" borderId="1" xfId="0" applyNumberFormat="1" applyFont="1" applyFill="1" applyBorder="1" applyAlignment="1">
      <alignment horizontal="left" wrapText="1" shrinkToFit="1"/>
    </xf>
    <xf numFmtId="166" fontId="9" fillId="0" borderId="1" xfId="0" applyNumberFormat="1" applyFont="1" applyFill="1" applyBorder="1" applyAlignment="1">
      <alignment horizontal="center" wrapText="1"/>
    </xf>
    <xf numFmtId="166" fontId="9" fillId="5" borderId="3" xfId="0" applyNumberFormat="1" applyFont="1" applyFill="1" applyBorder="1" applyAlignment="1">
      <alignment horizontal="center" wrapText="1" shrinkToFit="1"/>
    </xf>
    <xf numFmtId="166" fontId="5" fillId="0" borderId="3" xfId="0" applyNumberFormat="1" applyFont="1" applyFill="1" applyBorder="1" applyAlignment="1">
      <alignment horizontal="center" wrapText="1" shrinkToFit="1"/>
    </xf>
    <xf numFmtId="166" fontId="9" fillId="0" borderId="3" xfId="0" applyNumberFormat="1" applyFont="1" applyFill="1" applyBorder="1" applyAlignment="1">
      <alignment horizontal="center" wrapText="1" shrinkToFit="1"/>
    </xf>
    <xf numFmtId="0" fontId="5" fillId="0" borderId="4" xfId="0" applyFont="1" applyFill="1" applyBorder="1" applyAlignment="1"/>
    <xf numFmtId="0" fontId="9" fillId="0" borderId="1" xfId="0" applyFont="1" applyFill="1" applyBorder="1" applyAlignment="1">
      <alignment horizontal="left" vertical="center"/>
    </xf>
    <xf numFmtId="0" fontId="17" fillId="0" borderId="0" xfId="2" applyFont="1" applyAlignment="1">
      <alignment horizontal="right" wrapText="1"/>
    </xf>
    <xf numFmtId="49" fontId="9" fillId="0" borderId="1" xfId="0" applyNumberFormat="1" applyFont="1" applyBorder="1" applyAlignment="1">
      <alignment horizontal="justify" vertical="center" wrapText="1"/>
    </xf>
    <xf numFmtId="166" fontId="9" fillId="5" borderId="1" xfId="0" applyNumberFormat="1" applyFont="1" applyFill="1" applyBorder="1" applyAlignment="1">
      <alignment horizontal="center" wrapText="1" shrinkToFit="1"/>
    </xf>
    <xf numFmtId="166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wrapText="1" shrinkToFit="1"/>
    </xf>
    <xf numFmtId="166" fontId="9" fillId="5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8" fillId="0" borderId="1" xfId="0" applyFont="1" applyBorder="1" applyAlignment="1">
      <alignment horizontal="center"/>
    </xf>
    <xf numFmtId="1" fontId="3" fillId="0" borderId="1" xfId="0" applyNumberFormat="1" applyFont="1" applyFill="1" applyBorder="1" applyAlignment="1">
      <alignment wrapText="1" shrinkToFit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6" borderId="3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vertical="center" wrapText="1" readingOrder="1"/>
    </xf>
    <xf numFmtId="1" fontId="0" fillId="0" borderId="1" xfId="0" applyNumberFormat="1" applyBorder="1"/>
    <xf numFmtId="166" fontId="1" fillId="2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5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 wrapText="1"/>
    </xf>
    <xf numFmtId="166" fontId="13" fillId="0" borderId="3" xfId="0" applyNumberFormat="1" applyFont="1" applyFill="1" applyBorder="1" applyAlignment="1">
      <alignment horizontal="center" wrapText="1"/>
    </xf>
    <xf numFmtId="166" fontId="9" fillId="0" borderId="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left" wrapText="1" shrinkToFit="1"/>
    </xf>
    <xf numFmtId="166" fontId="9" fillId="0" borderId="7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/>
    </xf>
    <xf numFmtId="0" fontId="20" fillId="5" borderId="1" xfId="3" applyFont="1" applyFill="1" applyBorder="1" applyAlignment="1">
      <alignment horizontal="left" vertical="center" wrapText="1"/>
    </xf>
    <xf numFmtId="49" fontId="21" fillId="7" borderId="1" xfId="3" applyNumberFormat="1" applyFont="1" applyFill="1" applyBorder="1" applyAlignment="1">
      <alignment horizontal="center" vertical="center" wrapText="1" shrinkToFit="1"/>
    </xf>
    <xf numFmtId="49" fontId="20" fillId="5" borderId="1" xfId="3" applyNumberFormat="1" applyFont="1" applyFill="1" applyBorder="1" applyAlignment="1">
      <alignment horizontal="center" vertical="center" shrinkToFit="1"/>
    </xf>
    <xf numFmtId="49" fontId="21" fillId="7" borderId="1" xfId="0" applyNumberFormat="1" applyFont="1" applyFill="1" applyBorder="1" applyAlignment="1">
      <alignment horizontal="center" vertical="center" shrinkToFit="1"/>
    </xf>
    <xf numFmtId="49" fontId="20" fillId="5" borderId="1" xfId="0" applyNumberFormat="1" applyFont="1" applyFill="1" applyBorder="1" applyAlignment="1">
      <alignment horizontal="center" vertical="center" shrinkToFit="1"/>
    </xf>
    <xf numFmtId="49" fontId="21" fillId="7" borderId="1" xfId="3" applyNumberFormat="1" applyFont="1" applyFill="1" applyBorder="1" applyAlignment="1">
      <alignment horizontal="center" vertical="center" shrinkToFit="1"/>
    </xf>
    <xf numFmtId="0" fontId="18" fillId="7" borderId="1" xfId="0" applyFont="1" applyFill="1" applyBorder="1"/>
    <xf numFmtId="0" fontId="7" fillId="7" borderId="1" xfId="3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8" fillId="5" borderId="1" xfId="3" applyFont="1" applyFill="1" applyBorder="1" applyAlignment="1">
      <alignment horizontal="left" vertical="center" wrapText="1"/>
    </xf>
    <xf numFmtId="166" fontId="7" fillId="7" borderId="1" xfId="3" applyNumberFormat="1" applyFont="1" applyFill="1" applyBorder="1" applyAlignment="1">
      <alignment horizontal="center" vertical="center"/>
    </xf>
    <xf numFmtId="166" fontId="8" fillId="8" borderId="1" xfId="3" applyNumberFormat="1" applyFont="1" applyFill="1" applyBorder="1" applyAlignment="1">
      <alignment horizontal="center" vertical="center" wrapText="1"/>
    </xf>
    <xf numFmtId="166" fontId="8" fillId="5" borderId="1" xfId="4" applyNumberFormat="1" applyFont="1" applyFill="1" applyBorder="1" applyAlignment="1" applyProtection="1">
      <alignment horizontal="center" vertical="center"/>
    </xf>
    <xf numFmtId="166" fontId="8" fillId="5" borderId="1" xfId="3" applyNumberFormat="1" applyFont="1" applyFill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 vertical="center"/>
    </xf>
    <xf numFmtId="166" fontId="20" fillId="8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166" fontId="20" fillId="8" borderId="1" xfId="3" applyNumberFormat="1" applyFont="1" applyFill="1" applyBorder="1" applyAlignment="1">
      <alignment horizontal="center" vertical="center" wrapText="1"/>
    </xf>
    <xf numFmtId="166" fontId="7" fillId="7" borderId="1" xfId="3" applyNumberFormat="1" applyFont="1" applyFill="1" applyBorder="1" applyAlignment="1">
      <alignment horizontal="center"/>
    </xf>
    <xf numFmtId="166" fontId="8" fillId="5" borderId="1" xfId="4" applyNumberFormat="1" applyFont="1" applyFill="1" applyBorder="1" applyAlignment="1" applyProtection="1">
      <alignment horizontal="center"/>
    </xf>
    <xf numFmtId="166" fontId="8" fillId="5" borderId="1" xfId="3" applyNumberFormat="1" applyFont="1" applyFill="1" applyBorder="1" applyAlignment="1">
      <alignment horizontal="center"/>
    </xf>
    <xf numFmtId="166" fontId="20" fillId="5" borderId="1" xfId="3" applyNumberFormat="1" applyFont="1" applyFill="1" applyBorder="1" applyAlignment="1">
      <alignment horizontal="center" vertical="center" wrapText="1"/>
    </xf>
    <xf numFmtId="166" fontId="23" fillId="7" borderId="1" xfId="0" applyNumberFormat="1" applyFont="1" applyFill="1" applyBorder="1"/>
    <xf numFmtId="1" fontId="0" fillId="0" borderId="6" xfId="0" applyNumberFormat="1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166" fontId="9" fillId="5" borderId="1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shrinkToFit="1"/>
    </xf>
    <xf numFmtId="1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/>
    <xf numFmtId="0" fontId="0" fillId="0" borderId="4" xfId="0" applyBorder="1" applyAlignment="1"/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1" fontId="7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</cellXfs>
  <cellStyles count="5">
    <cellStyle name="xl60" xfId="4"/>
    <cellStyle name="Обычный" xfId="0" builtinId="0"/>
    <cellStyle name="Обычный 2" xfId="3"/>
    <cellStyle name="Обычный_98-99КП+Бюд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53"/>
  <sheetViews>
    <sheetView tabSelected="1" zoomScaleSheetLayoutView="100" workbookViewId="0">
      <selection activeCell="B2" sqref="B2"/>
    </sheetView>
  </sheetViews>
  <sheetFormatPr defaultRowHeight="12.75"/>
  <cols>
    <col min="1" max="1" width="24.140625" style="1" customWidth="1"/>
    <col min="2" max="2" width="67.42578125" customWidth="1"/>
    <col min="3" max="3" width="11.5703125" customWidth="1"/>
    <col min="4" max="4" width="13.140625" customWidth="1"/>
    <col min="5" max="5" width="9.140625" hidden="1" customWidth="1"/>
    <col min="6" max="6" width="10.85546875" customWidth="1"/>
    <col min="7" max="7" width="10" customWidth="1"/>
    <col min="8" max="8" width="13.7109375" customWidth="1"/>
  </cols>
  <sheetData>
    <row r="2" spans="1:25" ht="15.75">
      <c r="A2" s="5"/>
      <c r="B2" s="6"/>
      <c r="C2" s="6"/>
      <c r="D2" s="69"/>
    </row>
    <row r="3" spans="1:25">
      <c r="A3" s="5"/>
      <c r="B3" s="6"/>
      <c r="C3" s="6"/>
      <c r="D3" s="7"/>
    </row>
    <row r="4" spans="1:25" ht="15.75">
      <c r="A4" s="150" t="s">
        <v>263</v>
      </c>
      <c r="B4" s="151"/>
      <c r="C4" s="151"/>
      <c r="D4" s="151"/>
      <c r="G4" t="s">
        <v>172</v>
      </c>
    </row>
    <row r="5" spans="1:25" ht="15.75" customHeight="1">
      <c r="A5" s="130"/>
      <c r="B5" s="131"/>
      <c r="C5" s="131"/>
      <c r="D5" s="132"/>
      <c r="F5" s="141" t="s">
        <v>175</v>
      </c>
      <c r="G5" s="142"/>
      <c r="H5" s="143"/>
    </row>
    <row r="6" spans="1:25" ht="0.75" customHeight="1">
      <c r="A6" s="144"/>
      <c r="B6" s="145"/>
      <c r="C6" s="145"/>
      <c r="D6" s="145"/>
      <c r="F6" s="141" t="s">
        <v>175</v>
      </c>
      <c r="G6" s="142"/>
      <c r="H6" s="143"/>
    </row>
    <row r="7" spans="1:25" ht="55.5" customHeight="1">
      <c r="A7" s="146" t="s">
        <v>100</v>
      </c>
      <c r="B7" s="78" t="s">
        <v>0</v>
      </c>
      <c r="C7" s="148" t="s">
        <v>173</v>
      </c>
      <c r="D7" s="148" t="s">
        <v>174</v>
      </c>
      <c r="E7" s="82" t="s">
        <v>175</v>
      </c>
      <c r="F7" s="80" t="s">
        <v>176</v>
      </c>
      <c r="G7" s="80" t="s">
        <v>177</v>
      </c>
      <c r="H7" s="80" t="s">
        <v>178</v>
      </c>
    </row>
    <row r="8" spans="1:25" ht="3" hidden="1" customHeight="1">
      <c r="A8" s="147"/>
      <c r="B8" s="9"/>
      <c r="C8" s="149"/>
      <c r="D8" s="149"/>
      <c r="E8" s="81" t="s">
        <v>176</v>
      </c>
      <c r="F8" s="80" t="s">
        <v>177</v>
      </c>
      <c r="G8" s="80" t="s">
        <v>178</v>
      </c>
      <c r="H8" s="54"/>
    </row>
    <row r="9" spans="1:25" s="4" customFormat="1" ht="15">
      <c r="A9" s="14" t="s">
        <v>5</v>
      </c>
      <c r="B9" s="13" t="s">
        <v>11</v>
      </c>
      <c r="C9" s="15">
        <f>SUM(C10,C22)</f>
        <v>53431.399999999994</v>
      </c>
      <c r="D9" s="15">
        <f>SUM(D10,D22)</f>
        <v>49370.299999999996</v>
      </c>
      <c r="E9" s="84"/>
      <c r="F9" s="15">
        <f t="shared" ref="F9:H9" si="0">SUM(F10,F22)</f>
        <v>50052.400000000009</v>
      </c>
      <c r="G9" s="15">
        <f t="shared" si="0"/>
        <v>49850.700000000004</v>
      </c>
      <c r="H9" s="15">
        <f t="shared" si="0"/>
        <v>56486.400000000001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s="4" customFormat="1" ht="15">
      <c r="A10" s="14"/>
      <c r="B10" s="13" t="s">
        <v>30</v>
      </c>
      <c r="C10" s="15">
        <f>SUM(C11,C15,C19,C21,C14)</f>
        <v>37754.6</v>
      </c>
      <c r="D10" s="15">
        <f>SUM(D11,D15,D19,D21,D14)</f>
        <v>37993.5</v>
      </c>
      <c r="E10" s="84"/>
      <c r="F10" s="15">
        <f t="shared" ref="F10:H10" si="1">SUM(F11,F15,F19,F21,F14)</f>
        <v>41874.600000000006</v>
      </c>
      <c r="G10" s="15">
        <f t="shared" si="1"/>
        <v>44675.3</v>
      </c>
      <c r="H10" s="15">
        <f t="shared" si="1"/>
        <v>51261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s="3" customFormat="1" ht="14.25">
      <c r="A11" s="16" t="s">
        <v>6</v>
      </c>
      <c r="B11" s="13" t="s">
        <v>4</v>
      </c>
      <c r="C11" s="15">
        <f>SUM(C12)</f>
        <v>22806.6</v>
      </c>
      <c r="D11" s="15">
        <f>SUM(D12)</f>
        <v>21796.5</v>
      </c>
      <c r="E11" s="84"/>
      <c r="F11" s="15">
        <f t="shared" ref="F11:H11" si="2">SUM(F12)</f>
        <v>26287.9</v>
      </c>
      <c r="G11" s="15">
        <f t="shared" si="2"/>
        <v>27602.2</v>
      </c>
      <c r="H11" s="15">
        <f t="shared" si="2"/>
        <v>28706.400000000001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5">
      <c r="A12" s="14" t="s">
        <v>45</v>
      </c>
      <c r="B12" s="17" t="s">
        <v>36</v>
      </c>
      <c r="C12" s="72">
        <v>22806.6</v>
      </c>
      <c r="D12" s="72">
        <v>21796.5</v>
      </c>
      <c r="E12" s="85"/>
      <c r="F12" s="89">
        <v>26287.9</v>
      </c>
      <c r="G12" s="89">
        <v>27602.2</v>
      </c>
      <c r="H12" s="89">
        <v>28706.400000000001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38.25" customHeight="1">
      <c r="A13" s="18" t="s">
        <v>69</v>
      </c>
      <c r="B13" s="19" t="s">
        <v>70</v>
      </c>
      <c r="C13" s="15">
        <f>C14</f>
        <v>9884.7999999999993</v>
      </c>
      <c r="D13" s="15">
        <f>D14</f>
        <v>9229.4</v>
      </c>
      <c r="E13" s="85"/>
      <c r="F13" s="15">
        <f t="shared" ref="F13:H13" si="3">F14</f>
        <v>8962.2999999999993</v>
      </c>
      <c r="G13" s="15">
        <f t="shared" si="3"/>
        <v>10089</v>
      </c>
      <c r="H13" s="15">
        <f t="shared" si="3"/>
        <v>15324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30" customHeight="1">
      <c r="A14" s="18" t="s">
        <v>68</v>
      </c>
      <c r="B14" s="20" t="s">
        <v>71</v>
      </c>
      <c r="C14" s="63">
        <v>9884.7999999999993</v>
      </c>
      <c r="D14" s="72">
        <v>9229.4</v>
      </c>
      <c r="E14" s="85"/>
      <c r="F14" s="89">
        <v>8962.2999999999993</v>
      </c>
      <c r="G14" s="89">
        <v>10089</v>
      </c>
      <c r="H14" s="89">
        <v>15324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s="3" customFormat="1" ht="14.25">
      <c r="A15" s="16" t="s">
        <v>7</v>
      </c>
      <c r="B15" s="13" t="s">
        <v>1</v>
      </c>
      <c r="C15" s="15">
        <f>SUM(C16:C17,C18)</f>
        <v>4261.8</v>
      </c>
      <c r="D15" s="15">
        <f>SUM(D16:D17,D18)</f>
        <v>5967.0999999999995</v>
      </c>
      <c r="E15" s="84"/>
      <c r="F15" s="15">
        <f t="shared" ref="F15:H15" si="4">SUM(F16:F17,F18)</f>
        <v>5824.4</v>
      </c>
      <c r="G15" s="15">
        <f t="shared" si="4"/>
        <v>6184.1</v>
      </c>
      <c r="H15" s="15">
        <f t="shared" si="4"/>
        <v>6430.6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4.25" customHeight="1">
      <c r="A16" s="14" t="s">
        <v>46</v>
      </c>
      <c r="B16" s="20" t="s">
        <v>26</v>
      </c>
      <c r="C16" s="63">
        <v>3109.7</v>
      </c>
      <c r="D16" s="72">
        <v>3233.2</v>
      </c>
      <c r="E16" s="85"/>
      <c r="F16" s="89">
        <v>2921.2</v>
      </c>
      <c r="G16" s="89">
        <v>3124</v>
      </c>
      <c r="H16" s="89">
        <v>3220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 ht="15">
      <c r="A17" s="14" t="s">
        <v>47</v>
      </c>
      <c r="B17" s="17" t="s">
        <v>2</v>
      </c>
      <c r="C17" s="72">
        <v>1106.3</v>
      </c>
      <c r="D17" s="72">
        <v>2718.7</v>
      </c>
      <c r="E17" s="85"/>
      <c r="F17" s="89">
        <v>2853.2</v>
      </c>
      <c r="G17" s="89">
        <v>3010.1</v>
      </c>
      <c r="H17" s="89">
        <v>3160.6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7.75" customHeight="1">
      <c r="A18" s="14" t="s">
        <v>101</v>
      </c>
      <c r="B18" s="20" t="s">
        <v>102</v>
      </c>
      <c r="C18" s="72">
        <v>45.8</v>
      </c>
      <c r="D18" s="72">
        <v>15.2</v>
      </c>
      <c r="E18" s="85"/>
      <c r="F18" s="89">
        <v>50</v>
      </c>
      <c r="G18" s="89">
        <v>50</v>
      </c>
      <c r="H18" s="89">
        <v>50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s="2" customFormat="1" ht="14.25">
      <c r="A19" s="16" t="s">
        <v>8</v>
      </c>
      <c r="B19" s="13" t="s">
        <v>12</v>
      </c>
      <c r="C19" s="15">
        <f>C20</f>
        <v>801.4</v>
      </c>
      <c r="D19" s="15">
        <f>D20</f>
        <v>1000</v>
      </c>
      <c r="E19" s="86"/>
      <c r="F19" s="15">
        <f t="shared" ref="F19:H19" si="5">F20</f>
        <v>800</v>
      </c>
      <c r="G19" s="15">
        <f t="shared" si="5"/>
        <v>800</v>
      </c>
      <c r="H19" s="15">
        <f t="shared" si="5"/>
        <v>800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s="2" customFormat="1" ht="33.75" customHeight="1">
      <c r="A20" s="59" t="s">
        <v>157</v>
      </c>
      <c r="B20" s="20" t="s">
        <v>158</v>
      </c>
      <c r="C20" s="63">
        <v>801.4</v>
      </c>
      <c r="D20" s="72">
        <v>1000</v>
      </c>
      <c r="E20" s="86"/>
      <c r="F20" s="90">
        <v>800</v>
      </c>
      <c r="G20" s="90">
        <v>800</v>
      </c>
      <c r="H20" s="90">
        <v>800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s="2" customFormat="1" ht="30" customHeight="1">
      <c r="A21" s="16" t="s">
        <v>23</v>
      </c>
      <c r="B21" s="21" t="s">
        <v>52</v>
      </c>
      <c r="C21" s="91"/>
      <c r="D21" s="15">
        <v>0.5</v>
      </c>
      <c r="E21" s="86"/>
      <c r="F21" s="90"/>
      <c r="G21" s="90"/>
      <c r="H21" s="90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s="2" customFormat="1" ht="14.25">
      <c r="A22" s="16"/>
      <c r="B22" s="13" t="s">
        <v>31</v>
      </c>
      <c r="C22" s="15">
        <f>SUM(C23,C32,C34,C35,C40,C41)</f>
        <v>15676.8</v>
      </c>
      <c r="D22" s="15">
        <f>SUM(D23,D32,D34,D35,D40,D41)</f>
        <v>11376.799999999997</v>
      </c>
      <c r="E22" s="86"/>
      <c r="F22" s="15">
        <f t="shared" ref="F22:H22" si="6">SUM(F23,F32,F34,F35,F40,F41)</f>
        <v>8177.8000000000011</v>
      </c>
      <c r="G22" s="15">
        <f t="shared" si="6"/>
        <v>5175.4000000000005</v>
      </c>
      <c r="H22" s="15">
        <f t="shared" si="6"/>
        <v>5225.4000000000005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s="2" customFormat="1" ht="42.75">
      <c r="A23" s="16" t="s">
        <v>170</v>
      </c>
      <c r="B23" s="22" t="s">
        <v>48</v>
      </c>
      <c r="C23" s="15">
        <f>SUM(,C24,C31)</f>
        <v>2321.6</v>
      </c>
      <c r="D23" s="15">
        <f>SUM(,D24,D31)</f>
        <v>3153.4</v>
      </c>
      <c r="E23" s="87"/>
      <c r="F23" s="15">
        <f t="shared" ref="F23:H23" si="7">SUM(,F24,F31)</f>
        <v>3204.6000000000004</v>
      </c>
      <c r="G23" s="15">
        <f t="shared" si="7"/>
        <v>3254.6000000000004</v>
      </c>
      <c r="H23" s="15">
        <f t="shared" si="7"/>
        <v>3304.6000000000004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s="4" customFormat="1" ht="77.25" customHeight="1">
      <c r="A24" s="14" t="s">
        <v>10</v>
      </c>
      <c r="B24" s="20" t="s">
        <v>28</v>
      </c>
      <c r="C24" s="72">
        <f>SUM(C25,C28,C29,C26,C27,C30)</f>
        <v>2318</v>
      </c>
      <c r="D24" s="72">
        <f>SUM(D25,D28,D29,D26,D27,D30)</f>
        <v>3112.8</v>
      </c>
      <c r="E24" s="88"/>
      <c r="F24" s="72">
        <f t="shared" ref="F24:H24" si="8">SUM(F25,F28,F29,F26,F27,F30)</f>
        <v>3162.6000000000004</v>
      </c>
      <c r="G24" s="72">
        <f t="shared" si="8"/>
        <v>3212.6000000000004</v>
      </c>
      <c r="H24" s="72">
        <f t="shared" si="8"/>
        <v>3262.6000000000004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ht="78.75" customHeight="1">
      <c r="A25" s="14" t="s">
        <v>37</v>
      </c>
      <c r="B25" s="23" t="s">
        <v>78</v>
      </c>
      <c r="C25" s="63">
        <v>985.9</v>
      </c>
      <c r="D25" s="72">
        <v>1512.2</v>
      </c>
      <c r="E25" s="85"/>
      <c r="F25" s="89">
        <v>1537.2</v>
      </c>
      <c r="G25" s="89">
        <v>1562.2</v>
      </c>
      <c r="H25" s="92">
        <v>1587.2</v>
      </c>
    </row>
    <row r="26" spans="1:25" ht="71.25" customHeight="1">
      <c r="A26" s="14" t="s">
        <v>80</v>
      </c>
      <c r="B26" s="23" t="s">
        <v>79</v>
      </c>
      <c r="C26" s="63">
        <v>702.2</v>
      </c>
      <c r="D26" s="72">
        <v>1000</v>
      </c>
      <c r="E26" s="85"/>
      <c r="F26" s="89">
        <v>1025</v>
      </c>
      <c r="G26" s="89">
        <v>1050</v>
      </c>
      <c r="H26" s="92">
        <v>1075</v>
      </c>
    </row>
    <row r="27" spans="1:25" ht="75.75" hidden="1" customHeight="1">
      <c r="A27" s="20" t="s">
        <v>35</v>
      </c>
      <c r="B27" s="24" t="s">
        <v>38</v>
      </c>
      <c r="C27" s="63"/>
      <c r="D27" s="72"/>
      <c r="E27" s="85"/>
      <c r="F27" s="89"/>
      <c r="G27" s="89"/>
      <c r="H27" s="92"/>
    </row>
    <row r="28" spans="1:25" ht="69.75" customHeight="1">
      <c r="A28" s="14" t="s">
        <v>24</v>
      </c>
      <c r="B28" s="25" t="s">
        <v>39</v>
      </c>
      <c r="C28" s="93">
        <v>224.5</v>
      </c>
      <c r="D28" s="72">
        <v>190.4</v>
      </c>
      <c r="E28" s="85"/>
      <c r="F28" s="89">
        <v>190.4</v>
      </c>
      <c r="G28" s="89">
        <v>190.4</v>
      </c>
      <c r="H28" s="92">
        <v>190.4</v>
      </c>
    </row>
    <row r="29" spans="1:25" ht="33" customHeight="1">
      <c r="A29" s="14" t="s">
        <v>98</v>
      </c>
      <c r="B29" s="25" t="s">
        <v>99</v>
      </c>
      <c r="C29" s="93">
        <v>405.4</v>
      </c>
      <c r="D29" s="72">
        <v>410</v>
      </c>
      <c r="E29" s="85"/>
      <c r="F29" s="89">
        <v>410</v>
      </c>
      <c r="G29" s="89">
        <v>410</v>
      </c>
      <c r="H29" s="92">
        <v>410</v>
      </c>
    </row>
    <row r="30" spans="1:25" ht="33" customHeight="1">
      <c r="A30" s="14" t="s">
        <v>146</v>
      </c>
      <c r="B30" s="25" t="s">
        <v>155</v>
      </c>
      <c r="C30" s="93"/>
      <c r="D30" s="72">
        <v>0.2</v>
      </c>
      <c r="E30" s="85"/>
      <c r="F30" s="89"/>
      <c r="G30" s="89"/>
      <c r="H30" s="92"/>
    </row>
    <row r="31" spans="1:25" ht="30" customHeight="1">
      <c r="A31" s="14" t="s">
        <v>61</v>
      </c>
      <c r="B31" s="25" t="s">
        <v>62</v>
      </c>
      <c r="C31" s="93">
        <v>3.6</v>
      </c>
      <c r="D31" s="72">
        <v>40.6</v>
      </c>
      <c r="E31" s="85"/>
      <c r="F31" s="89">
        <v>42</v>
      </c>
      <c r="G31" s="89">
        <v>42</v>
      </c>
      <c r="H31" s="92">
        <v>42</v>
      </c>
    </row>
    <row r="32" spans="1:25" ht="13.5" customHeight="1">
      <c r="A32" s="21" t="s">
        <v>19</v>
      </c>
      <c r="B32" s="22" t="s">
        <v>27</v>
      </c>
      <c r="C32" s="15">
        <f>SUM(C33)</f>
        <v>415.4</v>
      </c>
      <c r="D32" s="15">
        <f>SUM(D33)</f>
        <v>1177</v>
      </c>
      <c r="E32" s="94"/>
      <c r="F32" s="15">
        <f t="shared" ref="F32:H32" si="9">SUM(F33)</f>
        <v>816.8</v>
      </c>
      <c r="G32" s="15">
        <f t="shared" si="9"/>
        <v>816.8</v>
      </c>
      <c r="H32" s="15">
        <f t="shared" si="9"/>
        <v>816.8</v>
      </c>
    </row>
    <row r="33" spans="1:54" ht="21.75" customHeight="1">
      <c r="A33" s="20" t="s">
        <v>43</v>
      </c>
      <c r="B33" s="26" t="s">
        <v>44</v>
      </c>
      <c r="C33" s="63">
        <v>415.4</v>
      </c>
      <c r="D33" s="76">
        <v>1177</v>
      </c>
      <c r="E33" s="94"/>
      <c r="F33" s="89">
        <v>816.8</v>
      </c>
      <c r="G33" s="89">
        <v>816.8</v>
      </c>
      <c r="H33" s="92">
        <v>816.8</v>
      </c>
    </row>
    <row r="34" spans="1:54" ht="20.25" customHeight="1">
      <c r="A34" s="27" t="s">
        <v>63</v>
      </c>
      <c r="B34" s="18" t="s">
        <v>64</v>
      </c>
      <c r="C34" s="63">
        <v>421.8</v>
      </c>
      <c r="D34" s="15"/>
      <c r="E34" s="94"/>
      <c r="F34" s="89"/>
      <c r="G34" s="89"/>
      <c r="H34" s="92"/>
    </row>
    <row r="35" spans="1:54" s="3" customFormat="1" ht="36.75" customHeight="1">
      <c r="A35" s="21" t="s">
        <v>41</v>
      </c>
      <c r="B35" s="22" t="s">
        <v>42</v>
      </c>
      <c r="C35" s="15">
        <f>SUM(C36,C37,C38,C39)</f>
        <v>11512.4</v>
      </c>
      <c r="D35" s="15">
        <f>SUM(D36,D37,D38,D39)</f>
        <v>4924.7</v>
      </c>
      <c r="E35" s="84"/>
      <c r="F35" s="15">
        <f t="shared" ref="F35:H35" si="10">SUM(F36,F37,F38,F39)</f>
        <v>2800</v>
      </c>
      <c r="G35" s="15">
        <f t="shared" si="10"/>
        <v>150</v>
      </c>
      <c r="H35" s="15">
        <f t="shared" si="10"/>
        <v>150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s="3" customFormat="1" ht="76.5" customHeight="1">
      <c r="A36" s="14" t="s">
        <v>53</v>
      </c>
      <c r="B36" s="20" t="s">
        <v>40</v>
      </c>
      <c r="C36" s="63">
        <v>266.5</v>
      </c>
      <c r="D36" s="72">
        <v>460.7</v>
      </c>
      <c r="E36" s="84"/>
      <c r="F36" s="105">
        <v>400</v>
      </c>
      <c r="G36" s="105">
        <v>100</v>
      </c>
      <c r="H36" s="105">
        <v>100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s="3" customFormat="1" ht="60.75" customHeight="1">
      <c r="A37" s="75" t="s">
        <v>185</v>
      </c>
      <c r="B37" s="70" t="s">
        <v>171</v>
      </c>
      <c r="C37" s="95">
        <v>1225.8</v>
      </c>
      <c r="D37" s="72">
        <v>4414</v>
      </c>
      <c r="E37" s="84"/>
      <c r="F37" s="105">
        <v>2350</v>
      </c>
      <c r="G37" s="90"/>
      <c r="H37" s="90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s="3" customFormat="1" ht="63" customHeight="1">
      <c r="A38" s="14" t="s">
        <v>140</v>
      </c>
      <c r="B38" s="20" t="s">
        <v>141</v>
      </c>
      <c r="C38" s="63">
        <v>54.7</v>
      </c>
      <c r="D38" s="72">
        <v>50</v>
      </c>
      <c r="E38" s="84"/>
      <c r="F38" s="105">
        <v>50</v>
      </c>
      <c r="G38" s="105">
        <v>50</v>
      </c>
      <c r="H38" s="105">
        <v>50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s="3" customFormat="1" ht="33" customHeight="1">
      <c r="A39" s="14" t="s">
        <v>105</v>
      </c>
      <c r="B39" s="20" t="s">
        <v>106</v>
      </c>
      <c r="C39" s="63">
        <v>9965.4</v>
      </c>
      <c r="D39" s="72"/>
      <c r="E39" s="84"/>
      <c r="F39" s="105"/>
      <c r="G39" s="105"/>
      <c r="H39" s="105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s="2" customFormat="1" ht="14.25">
      <c r="A40" s="16" t="s">
        <v>9</v>
      </c>
      <c r="B40" s="13" t="s">
        <v>29</v>
      </c>
      <c r="C40" s="15">
        <v>1003.8</v>
      </c>
      <c r="D40" s="15">
        <v>2121.4</v>
      </c>
      <c r="E40" s="87"/>
      <c r="F40" s="15">
        <v>1356.4</v>
      </c>
      <c r="G40" s="15">
        <v>954</v>
      </c>
      <c r="H40" s="15">
        <v>954</v>
      </c>
    </row>
    <row r="41" spans="1:54" s="2" customFormat="1" ht="14.25">
      <c r="A41" s="16" t="s">
        <v>147</v>
      </c>
      <c r="B41" s="13" t="s">
        <v>148</v>
      </c>
      <c r="C41" s="15">
        <v>1.8</v>
      </c>
      <c r="D41" s="15">
        <v>0.3</v>
      </c>
      <c r="E41" s="87"/>
      <c r="F41" s="90"/>
      <c r="G41" s="90"/>
      <c r="H41" s="96"/>
    </row>
    <row r="42" spans="1:54" ht="20.25" customHeight="1">
      <c r="A42" s="16" t="s">
        <v>13</v>
      </c>
      <c r="B42" s="13" t="s">
        <v>14</v>
      </c>
      <c r="C42" s="15">
        <f>SUM(C43,C103,C105)</f>
        <v>247770.9</v>
      </c>
      <c r="D42" s="15">
        <f>SUM(D43,D103,D105)</f>
        <v>279381.00000000006</v>
      </c>
      <c r="E42" s="87"/>
      <c r="F42" s="15">
        <f t="shared" ref="F42:H42" si="11">SUM(F43,F103,F105)</f>
        <v>235504.50000000006</v>
      </c>
      <c r="G42" s="15">
        <f t="shared" si="11"/>
        <v>212983.1</v>
      </c>
      <c r="H42" s="15">
        <f t="shared" si="11"/>
        <v>220758.30000000002</v>
      </c>
    </row>
    <row r="43" spans="1:54" ht="29.25" customHeight="1">
      <c r="A43" s="16" t="s">
        <v>15</v>
      </c>
      <c r="B43" s="21" t="s">
        <v>33</v>
      </c>
      <c r="C43" s="15">
        <f>SUM(C44,C49,C60,C90)</f>
        <v>246830</v>
      </c>
      <c r="D43" s="15">
        <f>SUM(D44,D49,D60,D90)</f>
        <v>272602.10000000003</v>
      </c>
      <c r="E43" s="97"/>
      <c r="F43" s="15">
        <f t="shared" ref="F43:H43" si="12">SUM(F44,F49,F60,F90)</f>
        <v>234504.50000000006</v>
      </c>
      <c r="G43" s="15">
        <f t="shared" si="12"/>
        <v>211995.7</v>
      </c>
      <c r="H43" s="15">
        <f t="shared" si="12"/>
        <v>219779.6</v>
      </c>
    </row>
    <row r="44" spans="1:54" ht="21" customHeight="1">
      <c r="A44" s="16" t="s">
        <v>109</v>
      </c>
      <c r="B44" s="21" t="s">
        <v>34</v>
      </c>
      <c r="C44" s="15">
        <f>SUM(C45:C48)</f>
        <v>82823.899999999994</v>
      </c>
      <c r="D44" s="15">
        <f>SUM(D45:D48)</f>
        <v>67377.399999999994</v>
      </c>
      <c r="E44" s="97"/>
      <c r="F44" s="15">
        <f t="shared" ref="F44:G44" si="13">SUM(F45:F48)</f>
        <v>69220</v>
      </c>
      <c r="G44" s="15">
        <f t="shared" si="13"/>
        <v>57901.2</v>
      </c>
      <c r="H44" s="15">
        <f>SUM(H45:H48)</f>
        <v>60111.8</v>
      </c>
    </row>
    <row r="45" spans="1:54" ht="18.75" customHeight="1">
      <c r="A45" s="139" t="s">
        <v>110</v>
      </c>
      <c r="B45" s="135" t="s">
        <v>49</v>
      </c>
      <c r="C45" s="63">
        <v>52135.4</v>
      </c>
      <c r="D45" s="140">
        <v>67377.399999999994</v>
      </c>
      <c r="E45" s="97"/>
      <c r="F45" s="89">
        <v>69220</v>
      </c>
      <c r="G45" s="89">
        <v>57901.2</v>
      </c>
      <c r="H45" s="92">
        <v>60111.8</v>
      </c>
    </row>
    <row r="46" spans="1:54" ht="0.75" hidden="1" customHeight="1">
      <c r="A46" s="139"/>
      <c r="B46" s="135"/>
      <c r="C46" s="63"/>
      <c r="D46" s="140"/>
      <c r="E46" s="97"/>
      <c r="F46" s="89"/>
      <c r="G46" s="89"/>
      <c r="H46" s="92"/>
    </row>
    <row r="47" spans="1:54" ht="30.75" hidden="1" customHeight="1">
      <c r="A47" s="139"/>
      <c r="B47" s="135"/>
      <c r="C47" s="63"/>
      <c r="D47" s="140"/>
      <c r="E47" s="97"/>
      <c r="F47" s="89"/>
      <c r="G47" s="89"/>
      <c r="H47" s="92"/>
    </row>
    <row r="48" spans="1:54" ht="35.25" customHeight="1">
      <c r="A48" s="14" t="s">
        <v>115</v>
      </c>
      <c r="B48" s="26" t="s">
        <v>22</v>
      </c>
      <c r="C48" s="63">
        <v>30688.5</v>
      </c>
      <c r="D48" s="72"/>
      <c r="E48" s="97"/>
      <c r="F48" s="89"/>
      <c r="G48" s="89"/>
      <c r="H48" s="92"/>
    </row>
    <row r="49" spans="1:8" ht="25.5" customHeight="1">
      <c r="A49" s="16" t="s">
        <v>116</v>
      </c>
      <c r="B49" s="21" t="s">
        <v>18</v>
      </c>
      <c r="C49" s="15">
        <f>C50+C54+C55+C56+C57+C58+C51+C52+C53+C59</f>
        <v>1431.3</v>
      </c>
      <c r="D49" s="15">
        <f>D50+D54+D55+D56+D57+D58+D51+D52+D53+D59</f>
        <v>32031.899999999998</v>
      </c>
      <c r="E49" s="97"/>
      <c r="F49" s="15">
        <f>F50+F54+F55+F56+F57+F58+F51+F52+F53+F59</f>
        <v>15799</v>
      </c>
      <c r="G49" s="15">
        <f>G50+G54+G55+G56+G57+G58+G51+G52+G53+G59</f>
        <v>0</v>
      </c>
      <c r="H49" s="15">
        <f>H50+H54+H55+H56+H57+H58+H51+H52+H53+H59</f>
        <v>0</v>
      </c>
    </row>
    <row r="50" spans="1:8" ht="49.5" hidden="1" customHeight="1">
      <c r="A50" s="14" t="s">
        <v>117</v>
      </c>
      <c r="B50" s="20" t="s">
        <v>65</v>
      </c>
      <c r="C50" s="63"/>
      <c r="D50" s="63"/>
      <c r="E50" s="97"/>
      <c r="F50" s="89"/>
      <c r="G50" s="89"/>
      <c r="H50" s="92"/>
    </row>
    <row r="51" spans="1:8" ht="47.25" customHeight="1">
      <c r="A51" s="14" t="s">
        <v>150</v>
      </c>
      <c r="B51" s="20" t="s">
        <v>153</v>
      </c>
      <c r="C51" s="63"/>
      <c r="D51" s="63">
        <v>17.5</v>
      </c>
      <c r="E51" s="97"/>
      <c r="F51" s="89"/>
      <c r="G51" s="89"/>
      <c r="H51" s="92"/>
    </row>
    <row r="52" spans="1:8" ht="33.75" customHeight="1">
      <c r="A52" s="14" t="s">
        <v>150</v>
      </c>
      <c r="B52" s="20" t="s">
        <v>154</v>
      </c>
      <c r="C52" s="63"/>
      <c r="D52" s="63">
        <v>100</v>
      </c>
      <c r="E52" s="97"/>
      <c r="F52" s="89"/>
      <c r="G52" s="89"/>
      <c r="H52" s="92"/>
    </row>
    <row r="53" spans="1:8" ht="69" customHeight="1">
      <c r="A53" s="14" t="s">
        <v>150</v>
      </c>
      <c r="B53" s="20" t="s">
        <v>156</v>
      </c>
      <c r="C53" s="63"/>
      <c r="D53" s="63">
        <v>91.6</v>
      </c>
      <c r="E53" s="97"/>
      <c r="F53" s="89"/>
      <c r="G53" s="89"/>
      <c r="H53" s="92"/>
    </row>
    <row r="54" spans="1:8" ht="50.25" customHeight="1">
      <c r="A54" s="17" t="s">
        <v>145</v>
      </c>
      <c r="B54" s="46" t="s">
        <v>142</v>
      </c>
      <c r="C54" s="98"/>
      <c r="D54" s="28">
        <v>2000</v>
      </c>
      <c r="E54" s="97"/>
      <c r="F54" s="89"/>
      <c r="G54" s="89"/>
      <c r="H54" s="92"/>
    </row>
    <row r="55" spans="1:8" ht="35.25" customHeight="1">
      <c r="A55" s="29" t="s">
        <v>118</v>
      </c>
      <c r="B55" s="20" t="s">
        <v>57</v>
      </c>
      <c r="C55" s="63">
        <v>1165.5999999999999</v>
      </c>
      <c r="D55" s="28"/>
      <c r="E55" s="97"/>
      <c r="F55" s="89"/>
      <c r="G55" s="89"/>
      <c r="H55" s="92"/>
    </row>
    <row r="56" spans="1:8" ht="46.5" customHeight="1">
      <c r="A56" s="17" t="s">
        <v>119</v>
      </c>
      <c r="B56" s="30" t="s">
        <v>85</v>
      </c>
      <c r="C56" s="63">
        <v>204.3</v>
      </c>
      <c r="D56" s="72">
        <v>4215.7</v>
      </c>
      <c r="E56" s="97"/>
      <c r="F56" s="89"/>
      <c r="G56" s="89"/>
      <c r="H56" s="92"/>
    </row>
    <row r="57" spans="1:8" ht="61.5" customHeight="1">
      <c r="A57" s="17" t="s">
        <v>120</v>
      </c>
      <c r="B57" s="20" t="s">
        <v>107</v>
      </c>
      <c r="C57" s="63">
        <v>61.4</v>
      </c>
      <c r="D57" s="72"/>
      <c r="E57" s="97"/>
      <c r="F57" s="72"/>
      <c r="G57" s="63"/>
      <c r="H57" s="72"/>
    </row>
    <row r="58" spans="1:8" ht="45" customHeight="1">
      <c r="A58" s="62" t="s">
        <v>143</v>
      </c>
      <c r="B58" s="20" t="s">
        <v>144</v>
      </c>
      <c r="C58" s="63"/>
      <c r="D58" s="28">
        <v>14231.8</v>
      </c>
      <c r="E58" s="97"/>
      <c r="F58" s="28">
        <v>15799</v>
      </c>
      <c r="G58" s="63"/>
      <c r="H58" s="28"/>
    </row>
    <row r="59" spans="1:8" ht="60.75" customHeight="1">
      <c r="A59" s="62" t="s">
        <v>161</v>
      </c>
      <c r="B59" s="20" t="s">
        <v>162</v>
      </c>
      <c r="C59" s="63"/>
      <c r="D59" s="28">
        <v>11375.3</v>
      </c>
      <c r="E59" s="97"/>
      <c r="F59" s="28"/>
      <c r="G59" s="63"/>
      <c r="H59" s="28"/>
    </row>
    <row r="60" spans="1:8" ht="43.5" customHeight="1">
      <c r="A60" s="16" t="s">
        <v>111</v>
      </c>
      <c r="B60" s="21" t="s">
        <v>32</v>
      </c>
      <c r="C60" s="15">
        <f>SUM(C61,C62,C63,C66,C67,C68,C69,C70,C71,C78,C79,C82,C83,C84,C85,C86,C87,C88,C89)</f>
        <v>160780.09999999998</v>
      </c>
      <c r="D60" s="15">
        <f>SUM(D61,D62,D63,D66,D67,D68,D69,D70,D71,D78,D79,D82,D83,D84,D85,D86,D87,D88)</f>
        <v>155652.60000000003</v>
      </c>
      <c r="E60" s="97"/>
      <c r="F60" s="15">
        <f t="shared" ref="F60:H60" si="14">SUM(F61,F62,F63,F66,F67,F68,F69,F70,F71,F78,F79,F82,F83,F84,F85,F86,F87,F88)</f>
        <v>149047.40000000005</v>
      </c>
      <c r="G60" s="15">
        <f t="shared" si="14"/>
        <v>153643.80000000002</v>
      </c>
      <c r="H60" s="15">
        <f t="shared" si="14"/>
        <v>159208.4</v>
      </c>
    </row>
    <row r="61" spans="1:8" ht="52.5" customHeight="1">
      <c r="A61" s="31" t="s">
        <v>149</v>
      </c>
      <c r="B61" s="27" t="s">
        <v>58</v>
      </c>
      <c r="C61" s="63">
        <v>18.3</v>
      </c>
      <c r="D61" s="72">
        <v>6</v>
      </c>
      <c r="E61" s="97"/>
      <c r="F61" s="89"/>
      <c r="G61" s="99"/>
      <c r="H61" s="92"/>
    </row>
    <row r="62" spans="1:8" ht="25.5" hidden="1" customHeight="1">
      <c r="A62" s="32" t="s">
        <v>103</v>
      </c>
      <c r="B62" s="33" t="s">
        <v>104</v>
      </c>
      <c r="C62" s="28"/>
      <c r="D62" s="28"/>
      <c r="E62" s="97"/>
      <c r="F62" s="89"/>
      <c r="G62" s="89"/>
      <c r="H62" s="92"/>
    </row>
    <row r="63" spans="1:8" ht="42.75" customHeight="1">
      <c r="A63" s="14" t="s">
        <v>112</v>
      </c>
      <c r="B63" s="20" t="s">
        <v>75</v>
      </c>
      <c r="C63" s="63">
        <v>121085</v>
      </c>
      <c r="D63" s="34">
        <v>117381.2</v>
      </c>
      <c r="E63" s="97"/>
      <c r="F63" s="89">
        <v>112093.3</v>
      </c>
      <c r="G63" s="89">
        <v>116224.1</v>
      </c>
      <c r="H63" s="92">
        <v>120010.2</v>
      </c>
    </row>
    <row r="64" spans="1:8" ht="0.75" hidden="1" customHeight="1">
      <c r="A64" s="35"/>
      <c r="B64" s="20"/>
      <c r="C64" s="63"/>
      <c r="D64" s="36"/>
      <c r="E64" s="97"/>
      <c r="F64" s="89"/>
      <c r="G64" s="89"/>
      <c r="H64" s="92"/>
    </row>
    <row r="65" spans="1:8" ht="2.25" hidden="1" customHeight="1">
      <c r="A65" s="14" t="s">
        <v>16</v>
      </c>
      <c r="B65" s="20" t="s">
        <v>25</v>
      </c>
      <c r="C65" s="63"/>
      <c r="D65" s="36"/>
      <c r="E65" s="97"/>
      <c r="F65" s="89"/>
      <c r="G65" s="89"/>
      <c r="H65" s="92"/>
    </row>
    <row r="66" spans="1:8" ht="62.25" customHeight="1">
      <c r="A66" s="14" t="s">
        <v>113</v>
      </c>
      <c r="B66" s="20" t="s">
        <v>76</v>
      </c>
      <c r="C66" s="63">
        <v>203.8</v>
      </c>
      <c r="D66" s="36">
        <v>203.8</v>
      </c>
      <c r="E66" s="97"/>
      <c r="F66" s="89">
        <v>204.4</v>
      </c>
      <c r="G66" s="89">
        <v>210.6</v>
      </c>
      <c r="H66" s="92">
        <v>217.2</v>
      </c>
    </row>
    <row r="67" spans="1:8" ht="114" customHeight="1">
      <c r="A67" s="32" t="s">
        <v>17</v>
      </c>
      <c r="B67" s="47" t="s">
        <v>86</v>
      </c>
      <c r="C67" s="63">
        <v>383.7</v>
      </c>
      <c r="D67" s="71"/>
      <c r="E67" s="97"/>
      <c r="F67" s="89"/>
      <c r="G67" s="89"/>
      <c r="H67" s="92"/>
    </row>
    <row r="68" spans="1:8" ht="34.5" customHeight="1">
      <c r="A68" s="32" t="s">
        <v>114</v>
      </c>
      <c r="B68" s="33" t="s">
        <v>77</v>
      </c>
      <c r="C68" s="28">
        <v>804.7</v>
      </c>
      <c r="D68" s="71">
        <v>838.6</v>
      </c>
      <c r="E68" s="97"/>
      <c r="F68" s="89">
        <v>877.9</v>
      </c>
      <c r="G68" s="89">
        <v>913.3</v>
      </c>
      <c r="H68" s="92">
        <v>937.7</v>
      </c>
    </row>
    <row r="69" spans="1:8" ht="51" customHeight="1">
      <c r="A69" s="32" t="s">
        <v>121</v>
      </c>
      <c r="B69" s="33" t="s">
        <v>50</v>
      </c>
      <c r="C69" s="28">
        <v>195.2</v>
      </c>
      <c r="D69" s="71">
        <v>195.2</v>
      </c>
      <c r="E69" s="97"/>
      <c r="F69" s="89">
        <v>195.8</v>
      </c>
      <c r="G69" s="89">
        <v>202</v>
      </c>
      <c r="H69" s="92">
        <v>208.6</v>
      </c>
    </row>
    <row r="70" spans="1:8" ht="65.25" customHeight="1">
      <c r="A70" s="32" t="s">
        <v>122</v>
      </c>
      <c r="B70" s="47" t="s">
        <v>87</v>
      </c>
      <c r="C70" s="63">
        <v>185</v>
      </c>
      <c r="D70" s="71">
        <v>185</v>
      </c>
      <c r="E70" s="97"/>
      <c r="F70" s="89">
        <v>371.1</v>
      </c>
      <c r="G70" s="89">
        <v>383.7</v>
      </c>
      <c r="H70" s="92">
        <v>396.7</v>
      </c>
    </row>
    <row r="71" spans="1:8" ht="58.5" customHeight="1">
      <c r="A71" s="136"/>
      <c r="B71" s="137" t="s">
        <v>54</v>
      </c>
      <c r="C71" s="134">
        <f>SUM(C76,C77)</f>
        <v>2013.9</v>
      </c>
      <c r="D71" s="134">
        <f>SUM(D76,D77)</f>
        <v>2342</v>
      </c>
      <c r="E71" s="97"/>
      <c r="F71" s="134">
        <f>SUM(F76,F77)</f>
        <v>1959.1</v>
      </c>
      <c r="G71" s="134">
        <f>SUM(G76,G77)</f>
        <v>2028.7</v>
      </c>
      <c r="H71" s="134">
        <f>SUM(H76,H77)</f>
        <v>2099.1999999999998</v>
      </c>
    </row>
    <row r="72" spans="1:8" ht="2.25" hidden="1" customHeight="1">
      <c r="A72" s="136"/>
      <c r="B72" s="138"/>
      <c r="C72" s="134"/>
      <c r="D72" s="134"/>
      <c r="E72" s="97"/>
      <c r="F72" s="134"/>
      <c r="G72" s="134"/>
      <c r="H72" s="134"/>
    </row>
    <row r="73" spans="1:8" ht="10.5" hidden="1" customHeight="1">
      <c r="A73" s="136"/>
      <c r="B73" s="138"/>
      <c r="C73" s="134"/>
      <c r="D73" s="134"/>
      <c r="E73" s="97"/>
      <c r="F73" s="134"/>
      <c r="G73" s="134"/>
      <c r="H73" s="134"/>
    </row>
    <row r="74" spans="1:8" ht="1.5" hidden="1" customHeight="1">
      <c r="A74" s="136"/>
      <c r="B74" s="138"/>
      <c r="C74" s="134"/>
      <c r="D74" s="134"/>
      <c r="E74" s="97"/>
      <c r="F74" s="134"/>
      <c r="G74" s="134"/>
      <c r="H74" s="134"/>
    </row>
    <row r="75" spans="1:8" ht="34.5" hidden="1" customHeight="1">
      <c r="A75" s="136"/>
      <c r="B75" s="138"/>
      <c r="C75" s="134"/>
      <c r="D75" s="134"/>
      <c r="E75" s="97"/>
      <c r="F75" s="134"/>
      <c r="G75" s="134"/>
      <c r="H75" s="134"/>
    </row>
    <row r="76" spans="1:8" ht="61.5" customHeight="1">
      <c r="A76" s="32" t="s">
        <v>123</v>
      </c>
      <c r="B76" s="37" t="s">
        <v>55</v>
      </c>
      <c r="C76" s="28">
        <v>1816.9</v>
      </c>
      <c r="D76" s="38">
        <v>2145</v>
      </c>
      <c r="E76" s="97"/>
      <c r="F76" s="89">
        <v>1761.5</v>
      </c>
      <c r="G76" s="89">
        <v>1824.9</v>
      </c>
      <c r="H76" s="92">
        <v>1888.8</v>
      </c>
    </row>
    <row r="77" spans="1:8" ht="30.75" customHeight="1">
      <c r="A77" s="32" t="s">
        <v>124</v>
      </c>
      <c r="B77" s="33" t="s">
        <v>20</v>
      </c>
      <c r="C77" s="28">
        <v>197</v>
      </c>
      <c r="D77" s="38">
        <v>197</v>
      </c>
      <c r="E77" s="97"/>
      <c r="F77" s="89">
        <v>197.6</v>
      </c>
      <c r="G77" s="89">
        <v>203.8</v>
      </c>
      <c r="H77" s="92">
        <v>210.4</v>
      </c>
    </row>
    <row r="78" spans="1:8" ht="51.75" customHeight="1">
      <c r="A78" s="32" t="s">
        <v>125</v>
      </c>
      <c r="B78" s="33" t="s">
        <v>139</v>
      </c>
      <c r="C78" s="28">
        <v>110.5</v>
      </c>
      <c r="D78" s="71">
        <v>207.1</v>
      </c>
      <c r="E78" s="97"/>
      <c r="F78" s="89">
        <v>207.6</v>
      </c>
      <c r="G78" s="89">
        <v>213.9</v>
      </c>
      <c r="H78" s="92">
        <v>220.5</v>
      </c>
    </row>
    <row r="79" spans="1:8" ht="101.25" customHeight="1">
      <c r="A79" s="32"/>
      <c r="B79" s="26" t="s">
        <v>67</v>
      </c>
      <c r="C79" s="74">
        <f>SUM(C80,C81)</f>
        <v>2020.8</v>
      </c>
      <c r="D79" s="71">
        <f>SUM(D80,D81)</f>
        <v>2037.6000000000001</v>
      </c>
      <c r="E79" s="97"/>
      <c r="F79" s="74">
        <f>SUM(F80,F81)</f>
        <v>1820.1</v>
      </c>
      <c r="G79" s="74">
        <f>SUM(G80,G81)</f>
        <v>1839.3</v>
      </c>
      <c r="H79" s="74">
        <f>SUM(H80,H81)</f>
        <v>1842.3999999999999</v>
      </c>
    </row>
    <row r="80" spans="1:8" ht="54" customHeight="1">
      <c r="A80" s="32" t="s">
        <v>126</v>
      </c>
      <c r="B80" s="20" t="s">
        <v>66</v>
      </c>
      <c r="C80" s="63">
        <v>1910.2</v>
      </c>
      <c r="D80" s="71">
        <v>1918.9</v>
      </c>
      <c r="E80" s="97"/>
      <c r="F80" s="89">
        <v>1703.8</v>
      </c>
      <c r="G80" s="89">
        <v>1727.3</v>
      </c>
      <c r="H80" s="92">
        <v>1727.3</v>
      </c>
    </row>
    <row r="81" spans="1:8" ht="87.75" customHeight="1">
      <c r="A81" s="32" t="s">
        <v>127</v>
      </c>
      <c r="B81" s="48" t="s">
        <v>137</v>
      </c>
      <c r="C81" s="63">
        <v>110.6</v>
      </c>
      <c r="D81" s="71">
        <v>118.7</v>
      </c>
      <c r="E81" s="97"/>
      <c r="F81" s="89">
        <v>116.3</v>
      </c>
      <c r="G81" s="89">
        <v>112</v>
      </c>
      <c r="H81" s="92">
        <v>115.1</v>
      </c>
    </row>
    <row r="82" spans="1:8" ht="54.75" customHeight="1">
      <c r="A82" s="32" t="s">
        <v>128</v>
      </c>
      <c r="B82" s="33" t="s">
        <v>51</v>
      </c>
      <c r="C82" s="28">
        <v>195</v>
      </c>
      <c r="D82" s="71">
        <v>195</v>
      </c>
      <c r="E82" s="97"/>
      <c r="F82" s="89">
        <v>195.5</v>
      </c>
      <c r="G82" s="89">
        <v>201.8</v>
      </c>
      <c r="H82" s="92">
        <v>208.4</v>
      </c>
    </row>
    <row r="83" spans="1:8" ht="88.5" customHeight="1">
      <c r="A83" s="17" t="s">
        <v>129</v>
      </c>
      <c r="B83" s="47" t="s">
        <v>88</v>
      </c>
      <c r="C83" s="63">
        <v>3112.6</v>
      </c>
      <c r="D83" s="58">
        <v>2815.2</v>
      </c>
      <c r="E83" s="97"/>
      <c r="F83" s="89">
        <v>2815.2</v>
      </c>
      <c r="G83" s="89">
        <v>2815.2</v>
      </c>
      <c r="H83" s="92">
        <v>3001.2</v>
      </c>
    </row>
    <row r="84" spans="1:8" ht="72" customHeight="1">
      <c r="A84" s="17" t="s">
        <v>130</v>
      </c>
      <c r="B84" s="47" t="s">
        <v>89</v>
      </c>
      <c r="C84" s="63">
        <v>753.4</v>
      </c>
      <c r="D84" s="71">
        <v>751.2</v>
      </c>
      <c r="E84" s="97"/>
      <c r="F84" s="89">
        <v>753.1</v>
      </c>
      <c r="G84" s="89">
        <v>753.1</v>
      </c>
      <c r="H84" s="92">
        <v>753.1</v>
      </c>
    </row>
    <row r="85" spans="1:8" ht="144.75" customHeight="1">
      <c r="A85" s="17" t="s">
        <v>131</v>
      </c>
      <c r="B85" s="39" t="s">
        <v>74</v>
      </c>
      <c r="C85" s="100">
        <v>138.80000000000001</v>
      </c>
      <c r="D85" s="71">
        <v>138.80000000000001</v>
      </c>
      <c r="E85" s="97"/>
      <c r="F85" s="89">
        <v>92.8</v>
      </c>
      <c r="G85" s="89">
        <v>95.9</v>
      </c>
      <c r="H85" s="92">
        <v>99.2</v>
      </c>
    </row>
    <row r="86" spans="1:8" ht="44.25" customHeight="1">
      <c r="A86" s="17" t="s">
        <v>132</v>
      </c>
      <c r="B86" s="39" t="s">
        <v>72</v>
      </c>
      <c r="C86" s="100">
        <v>29018</v>
      </c>
      <c r="D86" s="71">
        <v>28310.7</v>
      </c>
      <c r="E86" s="97"/>
      <c r="F86" s="89">
        <v>27416.2</v>
      </c>
      <c r="G86" s="89">
        <v>27716.9</v>
      </c>
      <c r="H86" s="92">
        <v>29168.7</v>
      </c>
    </row>
    <row r="87" spans="1:8" ht="60" customHeight="1">
      <c r="A87" s="17" t="s">
        <v>94</v>
      </c>
      <c r="B87" s="47" t="s">
        <v>95</v>
      </c>
      <c r="C87" s="63"/>
      <c r="D87" s="71">
        <v>0.6</v>
      </c>
      <c r="E87" s="97"/>
      <c r="F87" s="89">
        <v>0.7</v>
      </c>
      <c r="G87" s="89">
        <v>0.7</v>
      </c>
      <c r="H87" s="92">
        <v>0.7</v>
      </c>
    </row>
    <row r="88" spans="1:8" ht="47.25" customHeight="1">
      <c r="A88" s="17" t="s">
        <v>133</v>
      </c>
      <c r="B88" s="47" t="s">
        <v>96</v>
      </c>
      <c r="C88" s="63"/>
      <c r="D88" s="71">
        <v>44.6</v>
      </c>
      <c r="E88" s="97"/>
      <c r="F88" s="89">
        <v>44.6</v>
      </c>
      <c r="G88" s="89">
        <v>44.6</v>
      </c>
      <c r="H88" s="92">
        <v>44.6</v>
      </c>
    </row>
    <row r="89" spans="1:8" ht="47.25" customHeight="1">
      <c r="A89" s="17" t="s">
        <v>179</v>
      </c>
      <c r="B89" s="47" t="s">
        <v>180</v>
      </c>
      <c r="C89" s="63">
        <v>541.4</v>
      </c>
      <c r="D89" s="74"/>
      <c r="E89" s="97"/>
      <c r="F89" s="89"/>
      <c r="G89" s="89"/>
      <c r="H89" s="92"/>
    </row>
    <row r="90" spans="1:8" ht="27.75" customHeight="1">
      <c r="A90" s="79" t="s">
        <v>134</v>
      </c>
      <c r="B90" s="12" t="s">
        <v>93</v>
      </c>
      <c r="C90" s="41">
        <f>C92+C100+C101+C102</f>
        <v>1794.7</v>
      </c>
      <c r="D90" s="41">
        <f>D92+D100</f>
        <v>17540.2</v>
      </c>
      <c r="E90" s="97"/>
      <c r="F90" s="41">
        <f t="shared" ref="F90:H90" si="15">F92+F100</f>
        <v>438.1</v>
      </c>
      <c r="G90" s="41">
        <f t="shared" si="15"/>
        <v>450.7</v>
      </c>
      <c r="H90" s="41">
        <f t="shared" si="15"/>
        <v>459.4</v>
      </c>
    </row>
    <row r="91" spans="1:8" ht="60" hidden="1" customHeight="1">
      <c r="A91" s="40" t="s">
        <v>136</v>
      </c>
      <c r="B91" s="12" t="s">
        <v>56</v>
      </c>
      <c r="C91" s="42"/>
      <c r="D91" s="41"/>
      <c r="E91" s="97"/>
      <c r="F91" s="89"/>
      <c r="G91" s="89"/>
      <c r="H91" s="92"/>
    </row>
    <row r="92" spans="1:8" ht="50.25" customHeight="1">
      <c r="A92" s="60" t="s">
        <v>135</v>
      </c>
      <c r="B92" s="61" t="s">
        <v>108</v>
      </c>
      <c r="C92" s="66">
        <v>393.7</v>
      </c>
      <c r="D92" s="64">
        <v>429.5</v>
      </c>
      <c r="E92" s="97"/>
      <c r="F92" s="89">
        <v>438.1</v>
      </c>
      <c r="G92" s="89">
        <v>450.7</v>
      </c>
      <c r="H92" s="92">
        <v>459.4</v>
      </c>
    </row>
    <row r="93" spans="1:8" ht="51" hidden="1" customHeight="1">
      <c r="A93" s="60"/>
      <c r="B93" s="61"/>
      <c r="C93" s="66"/>
      <c r="D93" s="64"/>
      <c r="E93" s="97"/>
      <c r="F93" s="89"/>
      <c r="G93" s="89"/>
      <c r="H93" s="92"/>
    </row>
    <row r="94" spans="1:8" ht="1.5" hidden="1" customHeight="1">
      <c r="A94" s="60"/>
      <c r="B94" s="61"/>
      <c r="C94" s="66"/>
      <c r="D94" s="64"/>
      <c r="E94" s="97"/>
      <c r="F94" s="89"/>
      <c r="G94" s="89"/>
      <c r="H94" s="92"/>
    </row>
    <row r="95" spans="1:8" ht="1.5" hidden="1" customHeight="1" thickBot="1">
      <c r="A95" s="29" t="s">
        <v>59</v>
      </c>
      <c r="B95" s="49" t="s">
        <v>60</v>
      </c>
      <c r="C95" s="101"/>
      <c r="D95" s="64"/>
      <c r="E95" s="97"/>
      <c r="F95" s="89"/>
      <c r="G95" s="89"/>
      <c r="H95" s="92"/>
    </row>
    <row r="96" spans="1:8" ht="3" hidden="1" customHeight="1">
      <c r="A96" s="60" t="s">
        <v>84</v>
      </c>
      <c r="B96" s="61" t="s">
        <v>81</v>
      </c>
      <c r="C96" s="66"/>
      <c r="D96" s="64"/>
      <c r="E96" s="97"/>
      <c r="F96" s="89"/>
      <c r="G96" s="89"/>
      <c r="H96" s="92"/>
    </row>
    <row r="97" spans="1:8" ht="0.75" hidden="1" customHeight="1" thickBot="1">
      <c r="A97" s="50" t="s">
        <v>59</v>
      </c>
      <c r="B97" s="49" t="s">
        <v>60</v>
      </c>
      <c r="C97" s="101"/>
      <c r="D97" s="64"/>
      <c r="E97" s="97"/>
      <c r="F97" s="89"/>
      <c r="G97" s="89"/>
      <c r="H97" s="92"/>
    </row>
    <row r="98" spans="1:8" ht="4.5" hidden="1" customHeight="1">
      <c r="A98" s="51" t="s">
        <v>82</v>
      </c>
      <c r="B98" s="52" t="s">
        <v>83</v>
      </c>
      <c r="C98" s="101"/>
      <c r="D98" s="65"/>
      <c r="E98" s="97"/>
      <c r="F98" s="89"/>
      <c r="G98" s="89"/>
      <c r="H98" s="92"/>
    </row>
    <row r="99" spans="1:8" ht="30" hidden="1" customHeight="1">
      <c r="A99" s="60" t="s">
        <v>73</v>
      </c>
      <c r="B99" s="48" t="s">
        <v>90</v>
      </c>
      <c r="C99" s="102"/>
      <c r="D99" s="66"/>
      <c r="E99" s="97"/>
      <c r="F99" s="89"/>
      <c r="G99" s="89"/>
      <c r="H99" s="92"/>
    </row>
    <row r="100" spans="1:8" ht="48" customHeight="1">
      <c r="A100" s="68" t="s">
        <v>152</v>
      </c>
      <c r="B100" s="47" t="s">
        <v>151</v>
      </c>
      <c r="C100" s="102"/>
      <c r="D100" s="66">
        <v>17110.7</v>
      </c>
      <c r="E100" s="97"/>
      <c r="F100" s="89"/>
      <c r="G100" s="89"/>
      <c r="H100" s="92"/>
    </row>
    <row r="101" spans="1:8" ht="48" customHeight="1">
      <c r="A101" s="68" t="s">
        <v>181</v>
      </c>
      <c r="B101" s="47" t="s">
        <v>182</v>
      </c>
      <c r="C101" s="104">
        <v>1330</v>
      </c>
      <c r="D101" s="66"/>
      <c r="E101" s="97"/>
      <c r="F101" s="89"/>
      <c r="G101" s="89"/>
      <c r="H101" s="92"/>
    </row>
    <row r="102" spans="1:8" ht="48" customHeight="1">
      <c r="A102" s="73" t="s">
        <v>183</v>
      </c>
      <c r="B102" s="47" t="s">
        <v>184</v>
      </c>
      <c r="C102" s="104">
        <v>71</v>
      </c>
      <c r="D102" s="66"/>
      <c r="E102" s="97"/>
      <c r="F102" s="89"/>
      <c r="G102" s="89"/>
      <c r="H102" s="92"/>
    </row>
    <row r="103" spans="1:8" ht="40.5" customHeight="1">
      <c r="A103" s="103" t="s">
        <v>160</v>
      </c>
      <c r="B103" s="67" t="s">
        <v>159</v>
      </c>
      <c r="C103" s="28">
        <v>1032.5</v>
      </c>
      <c r="D103" s="28">
        <v>6793</v>
      </c>
      <c r="E103" s="97"/>
      <c r="F103" s="89">
        <v>1000</v>
      </c>
      <c r="G103" s="89">
        <v>987.4</v>
      </c>
      <c r="H103" s="92">
        <v>978.7</v>
      </c>
    </row>
    <row r="104" spans="1:8" ht="20.25" customHeight="1">
      <c r="A104" s="62" t="s">
        <v>91</v>
      </c>
      <c r="B104" s="17" t="s">
        <v>21</v>
      </c>
      <c r="C104" s="72">
        <v>1032.5</v>
      </c>
      <c r="D104" s="28">
        <v>6793</v>
      </c>
      <c r="E104" s="97"/>
      <c r="F104" s="89">
        <v>1000</v>
      </c>
      <c r="G104" s="89"/>
      <c r="H104" s="92"/>
    </row>
    <row r="105" spans="1:8" ht="42.75" customHeight="1">
      <c r="A105" s="40" t="s">
        <v>138</v>
      </c>
      <c r="B105" s="12" t="s">
        <v>97</v>
      </c>
      <c r="C105" s="42">
        <v>-91.6</v>
      </c>
      <c r="D105" s="42">
        <v>-14.1</v>
      </c>
      <c r="E105" s="97"/>
      <c r="F105" s="89"/>
      <c r="G105" s="89"/>
      <c r="H105" s="92"/>
    </row>
    <row r="106" spans="1:8" ht="11.25" hidden="1" customHeight="1">
      <c r="A106" s="40"/>
      <c r="B106" s="12"/>
      <c r="C106" s="42"/>
      <c r="D106" s="43" t="s">
        <v>92</v>
      </c>
      <c r="E106" s="97"/>
      <c r="F106" s="89"/>
      <c r="G106" s="89"/>
      <c r="H106" s="92"/>
    </row>
    <row r="107" spans="1:8" ht="18" customHeight="1">
      <c r="A107" s="44"/>
      <c r="B107" s="45" t="s">
        <v>3</v>
      </c>
      <c r="C107" s="15">
        <f>SUM(C9,C42)</f>
        <v>301202.3</v>
      </c>
      <c r="D107" s="15">
        <f>SUM(D9,D42)</f>
        <v>328751.30000000005</v>
      </c>
      <c r="E107" s="97"/>
      <c r="F107" s="15">
        <f>SUM(F9,F42)</f>
        <v>285556.90000000008</v>
      </c>
      <c r="G107" s="15">
        <f>SUM(G9,G42)</f>
        <v>262833.8</v>
      </c>
      <c r="H107" s="15">
        <f>SUM(H9,H42)</f>
        <v>277244.7</v>
      </c>
    </row>
    <row r="108" spans="1:8" ht="21.75" hidden="1" customHeight="1">
      <c r="A108" s="10"/>
      <c r="B108" s="11"/>
      <c r="C108" s="11"/>
      <c r="D108" s="8"/>
      <c r="F108" s="77"/>
      <c r="G108" s="77"/>
      <c r="H108" s="54"/>
    </row>
    <row r="109" spans="1:8" ht="0.75" hidden="1" customHeight="1">
      <c r="A109" s="53"/>
      <c r="B109" s="54"/>
      <c r="C109" s="54"/>
      <c r="D109" s="54"/>
      <c r="F109" s="77"/>
      <c r="G109" s="77"/>
      <c r="H109" s="54"/>
    </row>
    <row r="110" spans="1:8" ht="3" hidden="1" customHeight="1">
      <c r="A110" s="53"/>
      <c r="B110" s="54"/>
      <c r="C110" s="54"/>
      <c r="D110" s="55"/>
      <c r="F110" s="77"/>
      <c r="G110" s="77"/>
      <c r="H110" s="54"/>
    </row>
    <row r="111" spans="1:8" ht="15.75">
      <c r="A111" s="107" t="s">
        <v>187</v>
      </c>
      <c r="B111" s="113" t="s">
        <v>163</v>
      </c>
      <c r="C111" s="117">
        <f>C112+C113+C114+C115+C116+C117+C118</f>
        <v>31157.8</v>
      </c>
      <c r="D111" s="117">
        <f t="shared" ref="D111:H111" si="16">D112+D113+D114+D115+D116+D117+D118</f>
        <v>35142.5</v>
      </c>
      <c r="E111" s="117">
        <f t="shared" si="16"/>
        <v>33427.300000000003</v>
      </c>
      <c r="F111" s="117">
        <f t="shared" si="16"/>
        <v>33427.300000000003</v>
      </c>
      <c r="G111" s="117">
        <f t="shared" si="16"/>
        <v>32059.5</v>
      </c>
      <c r="H111" s="117">
        <f t="shared" si="16"/>
        <v>34495.399999999994</v>
      </c>
    </row>
    <row r="112" spans="1:8" ht="31.5">
      <c r="A112" s="108" t="s">
        <v>188</v>
      </c>
      <c r="B112" s="106" t="s">
        <v>228</v>
      </c>
      <c r="C112" s="118">
        <v>172.8</v>
      </c>
      <c r="D112" s="119">
        <v>1521.8</v>
      </c>
      <c r="E112" s="119">
        <v>1432.3</v>
      </c>
      <c r="F112" s="119">
        <v>1432.3</v>
      </c>
      <c r="G112" s="119">
        <v>1366</v>
      </c>
      <c r="H112" s="120">
        <v>1490</v>
      </c>
    </row>
    <row r="113" spans="1:8" ht="47.25">
      <c r="A113" s="108" t="s">
        <v>189</v>
      </c>
      <c r="B113" s="106" t="s">
        <v>229</v>
      </c>
      <c r="C113" s="118">
        <v>15730</v>
      </c>
      <c r="D113" s="119">
        <v>12252.2</v>
      </c>
      <c r="E113" s="119">
        <v>6995.8</v>
      </c>
      <c r="F113" s="119">
        <v>6995.8</v>
      </c>
      <c r="G113" s="119">
        <v>6722.2</v>
      </c>
      <c r="H113" s="120">
        <v>7175.8</v>
      </c>
    </row>
    <row r="114" spans="1:8" ht="15.75">
      <c r="A114" s="108" t="s">
        <v>190</v>
      </c>
      <c r="B114" s="106" t="s">
        <v>230</v>
      </c>
      <c r="C114" s="118">
        <v>18.3</v>
      </c>
      <c r="D114" s="119">
        <v>6</v>
      </c>
      <c r="E114" s="119"/>
      <c r="F114" s="119"/>
      <c r="G114" s="119"/>
      <c r="H114" s="120"/>
    </row>
    <row r="115" spans="1:8" ht="47.25">
      <c r="A115" s="108" t="s">
        <v>191</v>
      </c>
      <c r="B115" s="106" t="s">
        <v>231</v>
      </c>
      <c r="C115" s="118">
        <v>5059.8999999999996</v>
      </c>
      <c r="D115" s="119">
        <v>4957</v>
      </c>
      <c r="E115" s="119">
        <v>4318.5</v>
      </c>
      <c r="F115" s="119">
        <v>4318.5</v>
      </c>
      <c r="G115" s="119">
        <v>4100</v>
      </c>
      <c r="H115" s="120">
        <v>4590</v>
      </c>
    </row>
    <row r="116" spans="1:8" ht="15.75">
      <c r="A116" s="108" t="s">
        <v>192</v>
      </c>
      <c r="B116" s="106" t="s">
        <v>232</v>
      </c>
      <c r="C116" s="118"/>
      <c r="D116" s="119"/>
      <c r="E116" s="119"/>
      <c r="F116" s="119"/>
      <c r="G116" s="119"/>
      <c r="H116" s="120"/>
    </row>
    <row r="117" spans="1:8" ht="15.75">
      <c r="A117" s="108" t="s">
        <v>193</v>
      </c>
      <c r="B117" s="106" t="s">
        <v>233</v>
      </c>
      <c r="C117" s="118"/>
      <c r="D117" s="119">
        <v>60</v>
      </c>
      <c r="E117" s="119">
        <v>20</v>
      </c>
      <c r="F117" s="119">
        <v>20</v>
      </c>
      <c r="G117" s="119">
        <v>20</v>
      </c>
      <c r="H117" s="119">
        <v>20</v>
      </c>
    </row>
    <row r="118" spans="1:8" ht="15.75">
      <c r="A118" s="108" t="s">
        <v>194</v>
      </c>
      <c r="B118" s="106" t="s">
        <v>234</v>
      </c>
      <c r="C118" s="118">
        <v>10176.799999999999</v>
      </c>
      <c r="D118" s="119">
        <v>16345.5</v>
      </c>
      <c r="E118" s="119">
        <v>20660.7</v>
      </c>
      <c r="F118" s="119">
        <v>20660.7</v>
      </c>
      <c r="G118" s="119">
        <v>19851.3</v>
      </c>
      <c r="H118" s="120">
        <v>21219.599999999999</v>
      </c>
    </row>
    <row r="119" spans="1:8" ht="31.5">
      <c r="A119" s="109" t="s">
        <v>195</v>
      </c>
      <c r="B119" s="114" t="s">
        <v>235</v>
      </c>
      <c r="C119" s="121">
        <f>C120</f>
        <v>0</v>
      </c>
      <c r="D119" s="121">
        <f t="shared" ref="D119:H119" si="17">D120</f>
        <v>90.7</v>
      </c>
      <c r="E119" s="121">
        <f t="shared" si="17"/>
        <v>0</v>
      </c>
      <c r="F119" s="121">
        <f t="shared" si="17"/>
        <v>0</v>
      </c>
      <c r="G119" s="121">
        <f t="shared" si="17"/>
        <v>0</v>
      </c>
      <c r="H119" s="121">
        <f t="shared" si="17"/>
        <v>0</v>
      </c>
    </row>
    <row r="120" spans="1:8" ht="47.25">
      <c r="A120" s="110" t="s">
        <v>196</v>
      </c>
      <c r="B120" s="115" t="s">
        <v>236</v>
      </c>
      <c r="C120" s="122"/>
      <c r="D120" s="119">
        <v>90.7</v>
      </c>
      <c r="E120" s="119"/>
      <c r="F120" s="119"/>
      <c r="G120" s="119"/>
      <c r="H120" s="123"/>
    </row>
    <row r="121" spans="1:8" ht="15.75">
      <c r="A121" s="111" t="s">
        <v>197</v>
      </c>
      <c r="B121" s="113" t="s">
        <v>164</v>
      </c>
      <c r="C121" s="117">
        <f>C122+C123+C124+C125</f>
        <v>4822.5</v>
      </c>
      <c r="D121" s="117">
        <f t="shared" ref="D121:H121" si="18">D122+D123+D124+D125</f>
        <v>21547.7</v>
      </c>
      <c r="E121" s="117">
        <f t="shared" si="18"/>
        <v>9520.9</v>
      </c>
      <c r="F121" s="117">
        <f t="shared" si="18"/>
        <v>9520.9</v>
      </c>
      <c r="G121" s="117">
        <f t="shared" si="18"/>
        <v>10647.6</v>
      </c>
      <c r="H121" s="117">
        <f t="shared" si="18"/>
        <v>15868.6</v>
      </c>
    </row>
    <row r="122" spans="1:8" ht="15.75">
      <c r="A122" s="108" t="s">
        <v>198</v>
      </c>
      <c r="B122" s="106" t="s">
        <v>237</v>
      </c>
      <c r="C122" s="124">
        <v>641.4</v>
      </c>
      <c r="D122" s="119">
        <v>144.6</v>
      </c>
      <c r="E122" s="119">
        <v>144.6</v>
      </c>
      <c r="F122" s="119">
        <v>144.6</v>
      </c>
      <c r="G122" s="119">
        <v>144.6</v>
      </c>
      <c r="H122" s="120">
        <v>144.6</v>
      </c>
    </row>
    <row r="123" spans="1:8" ht="15.75">
      <c r="A123" s="108" t="s">
        <v>199</v>
      </c>
      <c r="B123" s="116" t="s">
        <v>238</v>
      </c>
      <c r="C123" s="124">
        <v>1615.9</v>
      </c>
      <c r="D123" s="119">
        <v>7800</v>
      </c>
      <c r="E123" s="119"/>
      <c r="F123" s="119"/>
      <c r="G123" s="119"/>
      <c r="H123" s="120"/>
    </row>
    <row r="124" spans="1:8" ht="15.75">
      <c r="A124" s="108" t="s">
        <v>200</v>
      </c>
      <c r="B124" s="116" t="s">
        <v>239</v>
      </c>
      <c r="C124" s="124">
        <v>1186.0999999999999</v>
      </c>
      <c r="D124" s="119">
        <v>13445.1</v>
      </c>
      <c r="E124" s="119">
        <v>8962.2999999999993</v>
      </c>
      <c r="F124" s="119">
        <v>8962.2999999999993</v>
      </c>
      <c r="G124" s="119">
        <v>10089</v>
      </c>
      <c r="H124" s="120">
        <v>15324</v>
      </c>
    </row>
    <row r="125" spans="1:8" ht="15.75">
      <c r="A125" s="108" t="s">
        <v>201</v>
      </c>
      <c r="B125" s="106" t="s">
        <v>240</v>
      </c>
      <c r="C125" s="124">
        <v>1379.1</v>
      </c>
      <c r="D125" s="119">
        <v>158</v>
      </c>
      <c r="E125" s="119">
        <v>414</v>
      </c>
      <c r="F125" s="119">
        <v>414</v>
      </c>
      <c r="G125" s="119">
        <v>414</v>
      </c>
      <c r="H125" s="120">
        <v>400</v>
      </c>
    </row>
    <row r="126" spans="1:8" ht="15.75">
      <c r="A126" s="111" t="s">
        <v>202</v>
      </c>
      <c r="B126" s="113" t="s">
        <v>165</v>
      </c>
      <c r="C126" s="117">
        <f>C127+C128</f>
        <v>79</v>
      </c>
      <c r="D126" s="117">
        <f t="shared" ref="D126:H126" si="19">D127+D128</f>
        <v>84</v>
      </c>
      <c r="E126" s="117">
        <f t="shared" si="19"/>
        <v>53.8</v>
      </c>
      <c r="F126" s="117">
        <f t="shared" si="19"/>
        <v>53.8</v>
      </c>
      <c r="G126" s="117">
        <f t="shared" si="19"/>
        <v>53.8</v>
      </c>
      <c r="H126" s="117">
        <f t="shared" si="19"/>
        <v>53.8</v>
      </c>
    </row>
    <row r="127" spans="1:8" ht="15.75">
      <c r="A127" s="108" t="s">
        <v>203</v>
      </c>
      <c r="B127" s="106" t="s">
        <v>241</v>
      </c>
      <c r="C127" s="124">
        <v>45.6</v>
      </c>
      <c r="D127" s="119">
        <v>59</v>
      </c>
      <c r="E127" s="119">
        <v>28.8</v>
      </c>
      <c r="F127" s="119">
        <v>28.8</v>
      </c>
      <c r="G127" s="119">
        <v>28.8</v>
      </c>
      <c r="H127" s="120">
        <v>28.8</v>
      </c>
    </row>
    <row r="128" spans="1:8" ht="15.75">
      <c r="A128" s="108" t="s">
        <v>204</v>
      </c>
      <c r="B128" s="106" t="s">
        <v>242</v>
      </c>
      <c r="C128" s="124">
        <v>33.4</v>
      </c>
      <c r="D128" s="119">
        <v>25</v>
      </c>
      <c r="E128" s="119">
        <v>25</v>
      </c>
      <c r="F128" s="119">
        <v>25</v>
      </c>
      <c r="G128" s="119">
        <v>25</v>
      </c>
      <c r="H128" s="120">
        <v>25</v>
      </c>
    </row>
    <row r="129" spans="1:8" ht="15.75">
      <c r="A129" s="111" t="s">
        <v>205</v>
      </c>
      <c r="B129" s="113" t="s">
        <v>243</v>
      </c>
      <c r="C129" s="117">
        <f>C130+C131+C132+C133+C134</f>
        <v>234637.19999999998</v>
      </c>
      <c r="D129" s="117">
        <f t="shared" ref="D129:H129" si="20">D130+D131+D132+D133+D134</f>
        <v>219871.2</v>
      </c>
      <c r="E129" s="117">
        <f t="shared" si="20"/>
        <v>193586</v>
      </c>
      <c r="F129" s="117">
        <f t="shared" si="20"/>
        <v>193586</v>
      </c>
      <c r="G129" s="117">
        <f t="shared" si="20"/>
        <v>194208.4</v>
      </c>
      <c r="H129" s="117">
        <f t="shared" si="20"/>
        <v>202477.59999999998</v>
      </c>
    </row>
    <row r="130" spans="1:8" ht="15.75">
      <c r="A130" s="108" t="s">
        <v>206</v>
      </c>
      <c r="B130" s="106" t="s">
        <v>244</v>
      </c>
      <c r="C130" s="124">
        <v>52858</v>
      </c>
      <c r="D130" s="119">
        <v>50990.3</v>
      </c>
      <c r="E130" s="119">
        <v>44545.3</v>
      </c>
      <c r="F130" s="119">
        <v>44545.3</v>
      </c>
      <c r="G130" s="119">
        <v>44028.7</v>
      </c>
      <c r="H130" s="120">
        <v>46285.4</v>
      </c>
    </row>
    <row r="131" spans="1:8" ht="15.75">
      <c r="A131" s="108" t="s">
        <v>207</v>
      </c>
      <c r="B131" s="106" t="s">
        <v>245</v>
      </c>
      <c r="C131" s="124">
        <v>171315.4</v>
      </c>
      <c r="D131" s="119">
        <v>140555</v>
      </c>
      <c r="E131" s="119">
        <v>131148</v>
      </c>
      <c r="F131" s="119">
        <v>131148</v>
      </c>
      <c r="G131" s="119">
        <v>134469.79999999999</v>
      </c>
      <c r="H131" s="120">
        <v>138441.9</v>
      </c>
    </row>
    <row r="132" spans="1:8" ht="15.75">
      <c r="A132" s="108" t="s">
        <v>208</v>
      </c>
      <c r="B132" s="106" t="s">
        <v>246</v>
      </c>
      <c r="C132" s="124"/>
      <c r="D132" s="119">
        <v>13898.2</v>
      </c>
      <c r="E132" s="119">
        <v>6908</v>
      </c>
      <c r="F132" s="119">
        <v>6908</v>
      </c>
      <c r="G132" s="119">
        <v>5834.3</v>
      </c>
      <c r="H132" s="120">
        <v>6385</v>
      </c>
    </row>
    <row r="133" spans="1:8" ht="15.75">
      <c r="A133" s="108" t="s">
        <v>209</v>
      </c>
      <c r="B133" s="106" t="s">
        <v>247</v>
      </c>
      <c r="C133" s="124">
        <v>300</v>
      </c>
      <c r="D133" s="119">
        <v>266.7</v>
      </c>
      <c r="E133" s="119">
        <v>200</v>
      </c>
      <c r="F133" s="119">
        <v>200</v>
      </c>
      <c r="G133" s="119">
        <v>150</v>
      </c>
      <c r="H133" s="120">
        <v>200</v>
      </c>
    </row>
    <row r="134" spans="1:8" ht="15.75">
      <c r="A134" s="108" t="s">
        <v>210</v>
      </c>
      <c r="B134" s="106" t="s">
        <v>248</v>
      </c>
      <c r="C134" s="124">
        <v>10163.799999999999</v>
      </c>
      <c r="D134" s="119">
        <v>14161</v>
      </c>
      <c r="E134" s="119">
        <v>10784.7</v>
      </c>
      <c r="F134" s="119">
        <v>10784.7</v>
      </c>
      <c r="G134" s="119">
        <v>9725.6</v>
      </c>
      <c r="H134" s="120">
        <v>11165.3</v>
      </c>
    </row>
    <row r="135" spans="1:8" ht="15.75">
      <c r="A135" s="111" t="s">
        <v>211</v>
      </c>
      <c r="B135" s="113" t="s">
        <v>249</v>
      </c>
      <c r="C135" s="125">
        <f>C136+C137</f>
        <v>25787.9</v>
      </c>
      <c r="D135" s="125">
        <f t="shared" ref="D135:H135" si="21">D136+D137</f>
        <v>43799.6</v>
      </c>
      <c r="E135" s="125">
        <f t="shared" si="21"/>
        <v>33491</v>
      </c>
      <c r="F135" s="125">
        <f t="shared" si="21"/>
        <v>33491</v>
      </c>
      <c r="G135" s="125">
        <f t="shared" si="21"/>
        <v>17186.7</v>
      </c>
      <c r="H135" s="125">
        <f t="shared" si="21"/>
        <v>17186.7</v>
      </c>
    </row>
    <row r="136" spans="1:8" ht="15.75">
      <c r="A136" s="108" t="s">
        <v>212</v>
      </c>
      <c r="B136" s="106" t="s">
        <v>250</v>
      </c>
      <c r="C136" s="124">
        <v>23406.400000000001</v>
      </c>
      <c r="D136" s="126">
        <v>43633.7</v>
      </c>
      <c r="E136" s="126">
        <v>33491</v>
      </c>
      <c r="F136" s="126">
        <v>33491</v>
      </c>
      <c r="G136" s="126">
        <v>17186.7</v>
      </c>
      <c r="H136" s="127">
        <v>17186.7</v>
      </c>
    </row>
    <row r="137" spans="1:8" ht="15.75">
      <c r="A137" s="108" t="s">
        <v>213</v>
      </c>
      <c r="B137" s="106" t="s">
        <v>251</v>
      </c>
      <c r="C137" s="124">
        <v>2381.5</v>
      </c>
      <c r="D137" s="124">
        <v>165.9</v>
      </c>
      <c r="E137" s="128"/>
      <c r="F137" s="128"/>
      <c r="G137" s="128"/>
      <c r="H137" s="128"/>
    </row>
    <row r="138" spans="1:8" ht="15.75">
      <c r="A138" s="111" t="s">
        <v>214</v>
      </c>
      <c r="B138" s="113" t="s">
        <v>166</v>
      </c>
      <c r="C138" s="117">
        <f>C139+C140+C141+C142</f>
        <v>5724.2</v>
      </c>
      <c r="D138" s="117">
        <f t="shared" ref="D138:H138" si="22">D139+D140+D141+D142</f>
        <v>5950.5</v>
      </c>
      <c r="E138" s="117">
        <f t="shared" si="22"/>
        <v>5149.1000000000004</v>
      </c>
      <c r="F138" s="117">
        <f t="shared" si="22"/>
        <v>5149.1000000000004</v>
      </c>
      <c r="G138" s="117">
        <f t="shared" si="22"/>
        <v>5236</v>
      </c>
      <c r="H138" s="117">
        <f t="shared" si="22"/>
        <v>5299.9000000000005</v>
      </c>
    </row>
    <row r="139" spans="1:8" ht="15.75">
      <c r="A139" s="108" t="s">
        <v>215</v>
      </c>
      <c r="B139" s="106" t="s">
        <v>252</v>
      </c>
      <c r="C139" s="124">
        <v>1416</v>
      </c>
      <c r="D139" s="119">
        <v>1500</v>
      </c>
      <c r="E139" s="119">
        <v>1377.3</v>
      </c>
      <c r="F139" s="119">
        <v>1377.3</v>
      </c>
      <c r="G139" s="119">
        <v>1377.3</v>
      </c>
      <c r="H139" s="120">
        <v>1377.3</v>
      </c>
    </row>
    <row r="140" spans="1:8" ht="15.75">
      <c r="A140" s="108" t="s">
        <v>216</v>
      </c>
      <c r="B140" s="106" t="s">
        <v>253</v>
      </c>
      <c r="C140" s="128">
        <v>2398</v>
      </c>
      <c r="D140" s="119">
        <v>2491</v>
      </c>
      <c r="E140" s="119">
        <v>2068</v>
      </c>
      <c r="F140" s="119">
        <v>2068</v>
      </c>
      <c r="G140" s="119">
        <v>2131.4</v>
      </c>
      <c r="H140" s="120">
        <v>2195.3000000000002</v>
      </c>
    </row>
    <row r="141" spans="1:8" ht="15.75">
      <c r="A141" s="108" t="s">
        <v>217</v>
      </c>
      <c r="B141" s="106" t="s">
        <v>254</v>
      </c>
      <c r="C141" s="124">
        <v>1910.2</v>
      </c>
      <c r="D141" s="119">
        <v>1918.9</v>
      </c>
      <c r="E141" s="119">
        <v>1703.8</v>
      </c>
      <c r="F141" s="119">
        <v>1703.8</v>
      </c>
      <c r="G141" s="119">
        <v>1727.3</v>
      </c>
      <c r="H141" s="120">
        <v>1727.3</v>
      </c>
    </row>
    <row r="142" spans="1:8" ht="15.75">
      <c r="A142" s="108" t="s">
        <v>218</v>
      </c>
      <c r="B142" s="106" t="s">
        <v>255</v>
      </c>
      <c r="C142" s="124"/>
      <c r="D142" s="119">
        <v>40.6</v>
      </c>
      <c r="E142" s="119"/>
      <c r="F142" s="119"/>
      <c r="G142" s="119"/>
      <c r="H142" s="120"/>
    </row>
    <row r="143" spans="1:8" ht="15.75">
      <c r="A143" s="111" t="s">
        <v>219</v>
      </c>
      <c r="B143" s="113" t="s">
        <v>167</v>
      </c>
      <c r="C143" s="117">
        <f>C144</f>
        <v>122.1</v>
      </c>
      <c r="D143" s="117">
        <f t="shared" ref="D143:H143" si="23">D144</f>
        <v>150</v>
      </c>
      <c r="E143" s="117">
        <f t="shared" si="23"/>
        <v>150</v>
      </c>
      <c r="F143" s="117">
        <f t="shared" si="23"/>
        <v>150</v>
      </c>
      <c r="G143" s="117">
        <f t="shared" si="23"/>
        <v>150</v>
      </c>
      <c r="H143" s="117">
        <f t="shared" si="23"/>
        <v>150</v>
      </c>
    </row>
    <row r="144" spans="1:8" ht="15.75">
      <c r="A144" s="108" t="s">
        <v>220</v>
      </c>
      <c r="B144" s="106" t="s">
        <v>256</v>
      </c>
      <c r="C144" s="124">
        <v>122.1</v>
      </c>
      <c r="D144" s="119">
        <v>150</v>
      </c>
      <c r="E144" s="119">
        <v>150</v>
      </c>
      <c r="F144" s="119">
        <v>150</v>
      </c>
      <c r="G144" s="119">
        <v>150</v>
      </c>
      <c r="H144" s="120">
        <v>150</v>
      </c>
    </row>
    <row r="145" spans="1:8" ht="15.75">
      <c r="A145" s="111" t="s">
        <v>221</v>
      </c>
      <c r="B145" s="113" t="s">
        <v>168</v>
      </c>
      <c r="C145" s="117">
        <f>C146</f>
        <v>378</v>
      </c>
      <c r="D145" s="117">
        <f t="shared" ref="D145:H145" si="24">D146</f>
        <v>257.60000000000002</v>
      </c>
      <c r="E145" s="117">
        <f t="shared" si="24"/>
        <v>175</v>
      </c>
      <c r="F145" s="117">
        <f t="shared" si="24"/>
        <v>175</v>
      </c>
      <c r="G145" s="117">
        <f t="shared" si="24"/>
        <v>175</v>
      </c>
      <c r="H145" s="117">
        <f t="shared" si="24"/>
        <v>175</v>
      </c>
    </row>
    <row r="146" spans="1:8" ht="15.75">
      <c r="A146" s="108" t="s">
        <v>222</v>
      </c>
      <c r="B146" s="106" t="s">
        <v>257</v>
      </c>
      <c r="C146" s="124">
        <v>378</v>
      </c>
      <c r="D146" s="119">
        <v>257.60000000000002</v>
      </c>
      <c r="E146" s="119">
        <v>175</v>
      </c>
      <c r="F146" s="119">
        <v>175</v>
      </c>
      <c r="G146" s="119">
        <v>175</v>
      </c>
      <c r="H146" s="120">
        <v>175</v>
      </c>
    </row>
    <row r="147" spans="1:8" ht="15.75">
      <c r="A147" s="111" t="s">
        <v>223</v>
      </c>
      <c r="B147" s="113" t="s">
        <v>169</v>
      </c>
      <c r="C147" s="117">
        <f>C148</f>
        <v>76.900000000000006</v>
      </c>
      <c r="D147" s="117">
        <f t="shared" ref="D147:H147" si="25">D148</f>
        <v>55</v>
      </c>
      <c r="E147" s="117">
        <f t="shared" si="25"/>
        <v>20</v>
      </c>
      <c r="F147" s="117">
        <f t="shared" si="25"/>
        <v>20</v>
      </c>
      <c r="G147" s="117">
        <f t="shared" si="25"/>
        <v>3.5</v>
      </c>
      <c r="H147" s="117">
        <f t="shared" si="25"/>
        <v>0</v>
      </c>
    </row>
    <row r="148" spans="1:8" ht="31.5">
      <c r="A148" s="108" t="s">
        <v>224</v>
      </c>
      <c r="B148" s="106" t="s">
        <v>258</v>
      </c>
      <c r="C148" s="124">
        <v>76.900000000000006</v>
      </c>
      <c r="D148" s="119">
        <v>55</v>
      </c>
      <c r="E148" s="119">
        <v>20</v>
      </c>
      <c r="F148" s="119">
        <v>20</v>
      </c>
      <c r="G148" s="119">
        <v>3.5</v>
      </c>
      <c r="H148" s="120"/>
    </row>
    <row r="149" spans="1:8" ht="31.5">
      <c r="A149" s="111" t="s">
        <v>225</v>
      </c>
      <c r="B149" s="113" t="s">
        <v>259</v>
      </c>
      <c r="C149" s="117">
        <f>C150+C151</f>
        <v>3621.2</v>
      </c>
      <c r="D149" s="117">
        <f t="shared" ref="D149:H149" si="26">D150+D151</f>
        <v>4930.7999999999993</v>
      </c>
      <c r="E149" s="117">
        <f t="shared" si="26"/>
        <v>1477.9</v>
      </c>
      <c r="F149" s="117">
        <f t="shared" si="26"/>
        <v>1477.9</v>
      </c>
      <c r="G149" s="117">
        <f t="shared" si="26"/>
        <v>1513.3</v>
      </c>
      <c r="H149" s="117">
        <f t="shared" si="26"/>
        <v>1537.7</v>
      </c>
    </row>
    <row r="150" spans="1:8" ht="31.5">
      <c r="A150" s="108" t="s">
        <v>226</v>
      </c>
      <c r="B150" s="106" t="s">
        <v>186</v>
      </c>
      <c r="C150" s="124">
        <v>1404.7</v>
      </c>
      <c r="D150" s="119">
        <v>1438.6</v>
      </c>
      <c r="E150" s="119">
        <v>1477.9</v>
      </c>
      <c r="F150" s="119">
        <v>1477.9</v>
      </c>
      <c r="G150" s="119">
        <v>1513.3</v>
      </c>
      <c r="H150" s="119">
        <v>1537.7</v>
      </c>
    </row>
    <row r="151" spans="1:8" ht="15.75">
      <c r="A151" s="108" t="s">
        <v>227</v>
      </c>
      <c r="B151" s="106" t="s">
        <v>260</v>
      </c>
      <c r="C151" s="124">
        <v>2216.5</v>
      </c>
      <c r="D151" s="119">
        <v>3492.2</v>
      </c>
      <c r="E151" s="119"/>
      <c r="F151" s="119"/>
      <c r="G151" s="119"/>
      <c r="H151" s="120"/>
    </row>
    <row r="152" spans="1:8" ht="15.75">
      <c r="A152" s="112"/>
      <c r="B152" s="112" t="s">
        <v>261</v>
      </c>
      <c r="C152" s="129">
        <f>C111+C119+C121+C126+C129+C135+C138+C143+C145+C147+C149</f>
        <v>306406.80000000005</v>
      </c>
      <c r="D152" s="129">
        <f t="shared" ref="D152:H152" si="27">D111+D119+D121+D126+D129+D135+D138+D143+D145+D147+D149</f>
        <v>331879.59999999992</v>
      </c>
      <c r="E152" s="129">
        <f t="shared" si="27"/>
        <v>277051</v>
      </c>
      <c r="F152" s="129">
        <f t="shared" si="27"/>
        <v>277051</v>
      </c>
      <c r="G152" s="129">
        <f t="shared" si="27"/>
        <v>261233.8</v>
      </c>
      <c r="H152" s="129">
        <f t="shared" si="27"/>
        <v>277244.7</v>
      </c>
    </row>
    <row r="153" spans="1:8">
      <c r="A153" s="83"/>
      <c r="B153" s="133" t="s">
        <v>262</v>
      </c>
      <c r="C153" s="133">
        <v>-5204.5</v>
      </c>
      <c r="D153" s="133">
        <v>-3128.3</v>
      </c>
      <c r="E153" s="133"/>
      <c r="F153" s="133">
        <v>8505.9</v>
      </c>
      <c r="G153" s="133">
        <v>1600</v>
      </c>
      <c r="H153" s="133"/>
    </row>
  </sheetData>
  <mergeCells count="17">
    <mergeCell ref="F6:H6"/>
    <mergeCell ref="F5:H5"/>
    <mergeCell ref="A6:D6"/>
    <mergeCell ref="A4:D4"/>
    <mergeCell ref="A7:A8"/>
    <mergeCell ref="C7:C8"/>
    <mergeCell ref="D7:D8"/>
    <mergeCell ref="F71:F75"/>
    <mergeCell ref="G71:G75"/>
    <mergeCell ref="H71:H75"/>
    <mergeCell ref="B45:B47"/>
    <mergeCell ref="A71:A75"/>
    <mergeCell ref="B71:B75"/>
    <mergeCell ref="D71:D75"/>
    <mergeCell ref="A45:A47"/>
    <mergeCell ref="D45:D47"/>
    <mergeCell ref="C71:C7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Начальник</cp:lastModifiedBy>
  <cp:lastPrinted>2017-08-30T04:23:09Z</cp:lastPrinted>
  <dcterms:created xsi:type="dcterms:W3CDTF">2004-12-22T10:13:24Z</dcterms:created>
  <dcterms:modified xsi:type="dcterms:W3CDTF">2017-11-14T13:16:18Z</dcterms:modified>
</cp:coreProperties>
</file>